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ICTELL\PESQUISA E DESENVOLVIMENTO\RTE - RELATÓRIOS DE TESTES\2023\"/>
    </mc:Choice>
  </mc:AlternateContent>
  <xr:revisionPtr revIDLastSave="0" documentId="13_ncr:1_{192BE8DB-52F4-4472-8F95-3A8E5FAC4122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FBOX 133V2 - Ø125" sheetId="37" r:id="rId1"/>
    <sheet name="Comparação entre dutos" sheetId="34" r:id="rId2"/>
    <sheet name="RESULTADOS" sheetId="33" r:id="rId3"/>
    <sheet name="RESULTADOS (2)" sheetId="38" r:id="rId4"/>
  </sheets>
  <definedNames>
    <definedName name="Print_Area" localSheetId="0">'FBOX 133V2 - Ø125'!$A$2:$G$51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6" i="38" l="1"/>
  <c r="F76" i="38"/>
  <c r="E76" i="38"/>
  <c r="D76" i="38"/>
  <c r="C76" i="38"/>
  <c r="B76" i="38"/>
  <c r="G75" i="38"/>
  <c r="F75" i="38"/>
  <c r="E75" i="38"/>
  <c r="D75" i="38"/>
  <c r="C75" i="38"/>
  <c r="B75" i="38"/>
  <c r="G74" i="38"/>
  <c r="F74" i="38"/>
  <c r="E74" i="38"/>
  <c r="D74" i="38"/>
  <c r="C74" i="38"/>
  <c r="B74" i="38"/>
  <c r="G73" i="38"/>
  <c r="F73" i="38"/>
  <c r="E73" i="38"/>
  <c r="D73" i="38"/>
  <c r="C73" i="38"/>
  <c r="B73" i="38"/>
  <c r="G72" i="38"/>
  <c r="F72" i="38"/>
  <c r="E72" i="38"/>
  <c r="D72" i="38"/>
  <c r="C72" i="38"/>
  <c r="B72" i="38"/>
  <c r="G71" i="38"/>
  <c r="F71" i="38"/>
  <c r="E71" i="38"/>
  <c r="D71" i="38"/>
  <c r="C71" i="38"/>
  <c r="B71" i="38"/>
  <c r="G70" i="38"/>
  <c r="F70" i="38"/>
  <c r="E70" i="38"/>
  <c r="D70" i="38"/>
  <c r="C70" i="38"/>
  <c r="B70" i="38"/>
  <c r="G69" i="38"/>
  <c r="F69" i="38"/>
  <c r="E69" i="38"/>
  <c r="D69" i="38"/>
  <c r="C69" i="38"/>
  <c r="B69" i="38"/>
  <c r="G68" i="38"/>
  <c r="F68" i="38"/>
  <c r="E68" i="38"/>
  <c r="D68" i="38"/>
  <c r="C68" i="38"/>
  <c r="B68" i="38"/>
  <c r="G67" i="38"/>
  <c r="F67" i="38"/>
  <c r="E67" i="38"/>
  <c r="D67" i="38"/>
  <c r="C67" i="38"/>
  <c r="B67" i="38"/>
  <c r="G66" i="38"/>
  <c r="F66" i="38"/>
  <c r="E66" i="38"/>
  <c r="D66" i="38"/>
  <c r="C66" i="38"/>
  <c r="B66" i="38"/>
  <c r="G65" i="38"/>
  <c r="F65" i="38"/>
  <c r="E65" i="38"/>
  <c r="D65" i="38"/>
  <c r="C65" i="38"/>
  <c r="B65" i="38"/>
  <c r="G64" i="38"/>
  <c r="F64" i="38"/>
  <c r="E64" i="38"/>
  <c r="D64" i="38"/>
  <c r="C64" i="38"/>
  <c r="B64" i="38"/>
  <c r="G63" i="38"/>
  <c r="F63" i="38"/>
  <c r="E63" i="38"/>
  <c r="D63" i="38"/>
  <c r="C63" i="38"/>
  <c r="B63" i="38"/>
  <c r="G62" i="38"/>
  <c r="F62" i="38"/>
  <c r="E62" i="38"/>
  <c r="D62" i="38"/>
  <c r="C62" i="38"/>
  <c r="B62" i="38"/>
  <c r="G61" i="38"/>
  <c r="F61" i="38"/>
  <c r="E61" i="38"/>
  <c r="D61" i="38"/>
  <c r="C61" i="38"/>
  <c r="B61" i="38"/>
  <c r="G60" i="38"/>
  <c r="F60" i="38"/>
  <c r="E60" i="38"/>
  <c r="D60" i="38"/>
  <c r="C60" i="38"/>
  <c r="B60" i="38"/>
  <c r="G59" i="38"/>
  <c r="F59" i="38"/>
  <c r="E59" i="38"/>
  <c r="D59" i="38"/>
  <c r="C59" i="38"/>
  <c r="B59" i="38"/>
  <c r="G58" i="38"/>
  <c r="F58" i="38"/>
  <c r="E58" i="38"/>
  <c r="D58" i="38"/>
  <c r="C58" i="38"/>
  <c r="B58" i="38"/>
  <c r="G57" i="38"/>
  <c r="F57" i="38"/>
  <c r="E57" i="38"/>
  <c r="D57" i="38"/>
  <c r="C57" i="38"/>
  <c r="B57" i="38"/>
  <c r="G56" i="38"/>
  <c r="F56" i="38"/>
  <c r="E56" i="38"/>
  <c r="D56" i="38"/>
  <c r="C56" i="38"/>
  <c r="B56" i="38"/>
  <c r="G55" i="38"/>
  <c r="F55" i="38"/>
  <c r="E55" i="38"/>
  <c r="D55" i="38"/>
  <c r="C55" i="38"/>
  <c r="B55" i="38"/>
  <c r="G54" i="38"/>
  <c r="F54" i="38"/>
  <c r="E54" i="38"/>
  <c r="D54" i="38"/>
  <c r="C54" i="38"/>
  <c r="B54" i="38"/>
  <c r="G53" i="38"/>
  <c r="F53" i="38"/>
  <c r="E53" i="38"/>
  <c r="D53" i="38"/>
  <c r="C53" i="38"/>
  <c r="B53" i="38"/>
  <c r="B36" i="38" s="1"/>
  <c r="G51" i="38"/>
  <c r="D51" i="38"/>
  <c r="C51" i="38"/>
  <c r="G36" i="38"/>
  <c r="F36" i="38"/>
  <c r="E36" i="38"/>
  <c r="E41" i="38" s="1"/>
  <c r="T6" i="38" s="1"/>
  <c r="D36" i="38"/>
  <c r="D41" i="38" s="1"/>
  <c r="T5" i="38" s="1"/>
  <c r="C36" i="38"/>
  <c r="C41" i="38" s="1"/>
  <c r="T4" i="38" s="1"/>
  <c r="N8" i="38"/>
  <c r="N10" i="38" s="1"/>
  <c r="M8" i="38"/>
  <c r="M10" i="38" s="1"/>
  <c r="L8" i="38"/>
  <c r="L10" i="38" s="1"/>
  <c r="G8" i="38"/>
  <c r="G9" i="38" s="1"/>
  <c r="I2" i="38"/>
  <c r="K8" i="38" s="1"/>
  <c r="G2" i="38"/>
  <c r="T1" i="38"/>
  <c r="B41" i="38" l="1"/>
  <c r="T3" i="38" s="1"/>
  <c r="G37" i="38"/>
  <c r="G38" i="38" s="1"/>
  <c r="U8" i="38" s="1"/>
  <c r="K10" i="38"/>
  <c r="F8" i="38"/>
  <c r="F9" i="38" s="1"/>
  <c r="F37" i="38" s="1"/>
  <c r="F38" i="38" s="1"/>
  <c r="U7" i="38" s="1"/>
  <c r="F41" i="38"/>
  <c r="T7" i="38" s="1"/>
  <c r="G41" i="38"/>
  <c r="T8" i="38" s="1"/>
  <c r="I8" i="38"/>
  <c r="O8" i="38"/>
  <c r="O10" i="38" s="1"/>
  <c r="J8" i="38"/>
  <c r="P8" i="38"/>
  <c r="P10" i="38" s="1"/>
  <c r="G2" i="33"/>
  <c r="T1" i="33"/>
  <c r="M4" i="34"/>
  <c r="G76" i="37"/>
  <c r="F76" i="37"/>
  <c r="E76" i="37"/>
  <c r="D76" i="37"/>
  <c r="C76" i="37"/>
  <c r="B76" i="37"/>
  <c r="G75" i="37"/>
  <c r="F75" i="37"/>
  <c r="E75" i="37"/>
  <c r="D75" i="37"/>
  <c r="C75" i="37"/>
  <c r="B75" i="37"/>
  <c r="G74" i="37"/>
  <c r="F74" i="37"/>
  <c r="E74" i="37"/>
  <c r="D74" i="37"/>
  <c r="C74" i="37"/>
  <c r="B74" i="37"/>
  <c r="G73" i="37"/>
  <c r="F73" i="37"/>
  <c r="E73" i="37"/>
  <c r="D73" i="37"/>
  <c r="C73" i="37"/>
  <c r="B73" i="37"/>
  <c r="G72" i="37"/>
  <c r="F72" i="37"/>
  <c r="E72" i="37"/>
  <c r="D72" i="37"/>
  <c r="C72" i="37"/>
  <c r="B72" i="37"/>
  <c r="G71" i="37"/>
  <c r="F71" i="37"/>
  <c r="E71" i="37"/>
  <c r="D71" i="37"/>
  <c r="C71" i="37"/>
  <c r="B71" i="37"/>
  <c r="G70" i="37"/>
  <c r="F70" i="37"/>
  <c r="E70" i="37"/>
  <c r="D70" i="37"/>
  <c r="C70" i="37"/>
  <c r="B70" i="37"/>
  <c r="G69" i="37"/>
  <c r="F69" i="37"/>
  <c r="E69" i="37"/>
  <c r="D69" i="37"/>
  <c r="C69" i="37"/>
  <c r="B69" i="37"/>
  <c r="G68" i="37"/>
  <c r="F68" i="37"/>
  <c r="E68" i="37"/>
  <c r="D68" i="37"/>
  <c r="C68" i="37"/>
  <c r="B68" i="37"/>
  <c r="G67" i="37"/>
  <c r="F67" i="37"/>
  <c r="E67" i="37"/>
  <c r="D67" i="37"/>
  <c r="C67" i="37"/>
  <c r="B67" i="37"/>
  <c r="G66" i="37"/>
  <c r="F66" i="37"/>
  <c r="E66" i="37"/>
  <c r="D66" i="37"/>
  <c r="C66" i="37"/>
  <c r="B66" i="37"/>
  <c r="G65" i="37"/>
  <c r="F65" i="37"/>
  <c r="E65" i="37"/>
  <c r="D65" i="37"/>
  <c r="C65" i="37"/>
  <c r="B65" i="37"/>
  <c r="G64" i="37"/>
  <c r="F64" i="37"/>
  <c r="E64" i="37"/>
  <c r="D64" i="37"/>
  <c r="C64" i="37"/>
  <c r="B64" i="37"/>
  <c r="G63" i="37"/>
  <c r="F63" i="37"/>
  <c r="E63" i="37"/>
  <c r="D63" i="37"/>
  <c r="C63" i="37"/>
  <c r="B63" i="37"/>
  <c r="G62" i="37"/>
  <c r="F62" i="37"/>
  <c r="E62" i="37"/>
  <c r="D62" i="37"/>
  <c r="C62" i="37"/>
  <c r="B62" i="37"/>
  <c r="G61" i="37"/>
  <c r="F61" i="37"/>
  <c r="E61" i="37"/>
  <c r="D61" i="37"/>
  <c r="C61" i="37"/>
  <c r="B61" i="37"/>
  <c r="G60" i="37"/>
  <c r="F60" i="37"/>
  <c r="E60" i="37"/>
  <c r="D60" i="37"/>
  <c r="C60" i="37"/>
  <c r="B60" i="37"/>
  <c r="G59" i="37"/>
  <c r="F59" i="37"/>
  <c r="E59" i="37"/>
  <c r="D59" i="37"/>
  <c r="C59" i="37"/>
  <c r="B59" i="37"/>
  <c r="G58" i="37"/>
  <c r="F58" i="37"/>
  <c r="E58" i="37"/>
  <c r="D58" i="37"/>
  <c r="C58" i="37"/>
  <c r="B58" i="37"/>
  <c r="G57" i="37"/>
  <c r="F57" i="37"/>
  <c r="E57" i="37"/>
  <c r="D57" i="37"/>
  <c r="C57" i="37"/>
  <c r="B57" i="37"/>
  <c r="G56" i="37"/>
  <c r="F56" i="37"/>
  <c r="E56" i="37"/>
  <c r="D56" i="37"/>
  <c r="C56" i="37"/>
  <c r="B56" i="37"/>
  <c r="G55" i="37"/>
  <c r="F55" i="37"/>
  <c r="E55" i="37"/>
  <c r="D55" i="37"/>
  <c r="C55" i="37"/>
  <c r="B55" i="37"/>
  <c r="G54" i="37"/>
  <c r="F54" i="37"/>
  <c r="E54" i="37"/>
  <c r="D54" i="37"/>
  <c r="C54" i="37"/>
  <c r="B54" i="37"/>
  <c r="G53" i="37"/>
  <c r="F53" i="37"/>
  <c r="E53" i="37"/>
  <c r="D53" i="37"/>
  <c r="C53" i="37"/>
  <c r="B53" i="37"/>
  <c r="C51" i="37"/>
  <c r="D51" i="37" s="1"/>
  <c r="E51" i="37" s="1"/>
  <c r="F51" i="37" s="1"/>
  <c r="G51" i="37" s="1"/>
  <c r="I2" i="37"/>
  <c r="M8" i="37" s="1"/>
  <c r="M10" i="37" s="1"/>
  <c r="D4" i="34"/>
  <c r="I4" i="34"/>
  <c r="D8" i="38" l="1"/>
  <c r="D9" i="38" s="1"/>
  <c r="D37" i="38" s="1"/>
  <c r="D38" i="38" s="1"/>
  <c r="U5" i="38" s="1"/>
  <c r="B8" i="38"/>
  <c r="B9" i="38" s="1"/>
  <c r="B37" i="38" s="1"/>
  <c r="B38" i="38" s="1"/>
  <c r="U3" i="38" s="1"/>
  <c r="I10" i="38"/>
  <c r="C8" i="38"/>
  <c r="C9" i="38" s="1"/>
  <c r="C37" i="38" s="1"/>
  <c r="C38" i="38" s="1"/>
  <c r="U4" i="38" s="1"/>
  <c r="J10" i="38"/>
  <c r="E8" i="38"/>
  <c r="E9" i="38" s="1"/>
  <c r="E37" i="38" s="1"/>
  <c r="E38" i="38" s="1"/>
  <c r="U6" i="38" s="1"/>
  <c r="I8" i="37"/>
  <c r="N8" i="37"/>
  <c r="N10" i="37" s="1"/>
  <c r="O8" i="37"/>
  <c r="O10" i="37" s="1"/>
  <c r="G36" i="37"/>
  <c r="G41" i="37" s="1"/>
  <c r="T8" i="37" s="1"/>
  <c r="T9" i="37" s="1"/>
  <c r="F36" i="37"/>
  <c r="F41" i="37" s="1"/>
  <c r="E36" i="37"/>
  <c r="E41" i="37" s="1"/>
  <c r="T6" i="37" s="1"/>
  <c r="D36" i="37"/>
  <c r="D41" i="37" s="1"/>
  <c r="T5" i="37" s="1"/>
  <c r="C36" i="37"/>
  <c r="C41" i="37" s="1"/>
  <c r="T4" i="37" s="1"/>
  <c r="B36" i="37"/>
  <c r="B41" i="37" s="1"/>
  <c r="T3" i="37" s="1"/>
  <c r="J8" i="37"/>
  <c r="P8" i="37"/>
  <c r="P10" i="37" s="1"/>
  <c r="K8" i="37"/>
  <c r="L8" i="37"/>
  <c r="G76" i="33"/>
  <c r="F76" i="33"/>
  <c r="E76" i="33"/>
  <c r="D76" i="33"/>
  <c r="C76" i="33"/>
  <c r="B76" i="33"/>
  <c r="G75" i="33"/>
  <c r="F75" i="33"/>
  <c r="E75" i="33"/>
  <c r="D75" i="33"/>
  <c r="C75" i="33"/>
  <c r="B75" i="33"/>
  <c r="G74" i="33"/>
  <c r="F74" i="33"/>
  <c r="E74" i="33"/>
  <c r="D74" i="33"/>
  <c r="C74" i="33"/>
  <c r="B74" i="33"/>
  <c r="G73" i="33"/>
  <c r="F73" i="33"/>
  <c r="E73" i="33"/>
  <c r="D73" i="33"/>
  <c r="C73" i="33"/>
  <c r="B73" i="33"/>
  <c r="G72" i="33"/>
  <c r="F72" i="33"/>
  <c r="E72" i="33"/>
  <c r="D72" i="33"/>
  <c r="C72" i="33"/>
  <c r="B72" i="33"/>
  <c r="G71" i="33"/>
  <c r="F71" i="33"/>
  <c r="E71" i="33"/>
  <c r="D71" i="33"/>
  <c r="C71" i="33"/>
  <c r="B71" i="33"/>
  <c r="G70" i="33"/>
  <c r="F70" i="33"/>
  <c r="E70" i="33"/>
  <c r="D70" i="33"/>
  <c r="C70" i="33"/>
  <c r="B70" i="33"/>
  <c r="G69" i="33"/>
  <c r="F69" i="33"/>
  <c r="E69" i="33"/>
  <c r="D69" i="33"/>
  <c r="C69" i="33"/>
  <c r="B69" i="33"/>
  <c r="G68" i="33"/>
  <c r="F68" i="33"/>
  <c r="E68" i="33"/>
  <c r="D68" i="33"/>
  <c r="C68" i="33"/>
  <c r="B68" i="33"/>
  <c r="G67" i="33"/>
  <c r="F67" i="33"/>
  <c r="E67" i="33"/>
  <c r="D67" i="33"/>
  <c r="C67" i="33"/>
  <c r="B67" i="33"/>
  <c r="G66" i="33"/>
  <c r="F66" i="33"/>
  <c r="E66" i="33"/>
  <c r="D66" i="33"/>
  <c r="C66" i="33"/>
  <c r="B66" i="33"/>
  <c r="G65" i="33"/>
  <c r="F65" i="33"/>
  <c r="E65" i="33"/>
  <c r="D65" i="33"/>
  <c r="C65" i="33"/>
  <c r="B65" i="33"/>
  <c r="G64" i="33"/>
  <c r="F64" i="33"/>
  <c r="E64" i="33"/>
  <c r="D64" i="33"/>
  <c r="C64" i="33"/>
  <c r="B64" i="33"/>
  <c r="G63" i="33"/>
  <c r="F63" i="33"/>
  <c r="E63" i="33"/>
  <c r="D63" i="33"/>
  <c r="C63" i="33"/>
  <c r="B63" i="33"/>
  <c r="G62" i="33"/>
  <c r="F62" i="33"/>
  <c r="E62" i="33"/>
  <c r="D62" i="33"/>
  <c r="C62" i="33"/>
  <c r="B62" i="33"/>
  <c r="G61" i="33"/>
  <c r="F61" i="33"/>
  <c r="E61" i="33"/>
  <c r="D61" i="33"/>
  <c r="C61" i="33"/>
  <c r="B61" i="33"/>
  <c r="G60" i="33"/>
  <c r="F60" i="33"/>
  <c r="E60" i="33"/>
  <c r="D60" i="33"/>
  <c r="C60" i="33"/>
  <c r="B60" i="33"/>
  <c r="G59" i="33"/>
  <c r="F59" i="33"/>
  <c r="E59" i="33"/>
  <c r="D59" i="33"/>
  <c r="C59" i="33"/>
  <c r="B59" i="33"/>
  <c r="G58" i="33"/>
  <c r="F58" i="33"/>
  <c r="E58" i="33"/>
  <c r="D58" i="33"/>
  <c r="C58" i="33"/>
  <c r="B58" i="33"/>
  <c r="G57" i="33"/>
  <c r="F57" i="33"/>
  <c r="E57" i="33"/>
  <c r="D57" i="33"/>
  <c r="C57" i="33"/>
  <c r="B57" i="33"/>
  <c r="G56" i="33"/>
  <c r="F56" i="33"/>
  <c r="E56" i="33"/>
  <c r="D56" i="33"/>
  <c r="C56" i="33"/>
  <c r="B56" i="33"/>
  <c r="G55" i="33"/>
  <c r="F55" i="33"/>
  <c r="E55" i="33"/>
  <c r="D55" i="33"/>
  <c r="C55" i="33"/>
  <c r="B55" i="33"/>
  <c r="G54" i="33"/>
  <c r="F54" i="33"/>
  <c r="E54" i="33"/>
  <c r="D54" i="33"/>
  <c r="C54" i="33"/>
  <c r="B54" i="33"/>
  <c r="G53" i="33"/>
  <c r="F53" i="33"/>
  <c r="F36" i="33" s="1"/>
  <c r="F41" i="33" s="1"/>
  <c r="E53" i="33"/>
  <c r="D53" i="33"/>
  <c r="C53" i="33"/>
  <c r="C36" i="33" s="1"/>
  <c r="B53" i="33"/>
  <c r="C51" i="33"/>
  <c r="D51" i="33" s="1"/>
  <c r="I2" i="33"/>
  <c r="K8" i="33" s="1"/>
  <c r="E36" i="33" l="1"/>
  <c r="E41" i="33" s="1"/>
  <c r="B36" i="33"/>
  <c r="D36" i="33"/>
  <c r="D41" i="33" s="1"/>
  <c r="T5" i="33" s="1"/>
  <c r="L8" i="33"/>
  <c r="L10" i="33" s="1"/>
  <c r="G51" i="33"/>
  <c r="I10" i="37"/>
  <c r="B8" i="37"/>
  <c r="B9" i="37" s="1"/>
  <c r="B37" i="37" s="1"/>
  <c r="B38" i="37" s="1"/>
  <c r="U3" i="37" s="1"/>
  <c r="D8" i="37"/>
  <c r="D9" i="37" s="1"/>
  <c r="D37" i="37" s="1"/>
  <c r="D38" i="37" s="1"/>
  <c r="U5" i="37" s="1"/>
  <c r="T7" i="33"/>
  <c r="G36" i="33"/>
  <c r="K10" i="37"/>
  <c r="F8" i="37"/>
  <c r="F9" i="37" s="1"/>
  <c r="F37" i="37" s="1"/>
  <c r="F38" i="37" s="1"/>
  <c r="U7" i="37" s="1"/>
  <c r="T7" i="37"/>
  <c r="J10" i="37"/>
  <c r="E8" i="37"/>
  <c r="E9" i="37" s="1"/>
  <c r="E37" i="37" s="1"/>
  <c r="E38" i="37" s="1"/>
  <c r="U6" i="37" s="1"/>
  <c r="C8" i="37"/>
  <c r="C9" i="37" s="1"/>
  <c r="C37" i="37" s="1"/>
  <c r="C38" i="37" s="1"/>
  <c r="U4" i="37" s="1"/>
  <c r="L10" i="37"/>
  <c r="G8" i="37"/>
  <c r="G9" i="37" s="1"/>
  <c r="G37" i="37" s="1"/>
  <c r="G38" i="37" s="1"/>
  <c r="U8" i="37" s="1"/>
  <c r="T6" i="33"/>
  <c r="C41" i="33"/>
  <c r="T4" i="33" s="1"/>
  <c r="K10" i="33"/>
  <c r="F8" i="33"/>
  <c r="F9" i="33" s="1"/>
  <c r="F37" i="33" s="1"/>
  <c r="F38" i="33" s="1"/>
  <c r="N8" i="33"/>
  <c r="N10" i="33" s="1"/>
  <c r="M8" i="33"/>
  <c r="M10" i="33" s="1"/>
  <c r="I8" i="33"/>
  <c r="O8" i="33"/>
  <c r="O10" i="33" s="1"/>
  <c r="J8" i="33"/>
  <c r="P8" i="33"/>
  <c r="P10" i="33" s="1"/>
  <c r="G8" i="33" l="1"/>
  <c r="G9" i="33" s="1"/>
  <c r="G37" i="33"/>
  <c r="G38" i="33" s="1"/>
  <c r="U8" i="33" s="1"/>
  <c r="G41" i="33"/>
  <c r="T8" i="33" s="1"/>
  <c r="B41" i="33"/>
  <c r="T3" i="33" s="1"/>
  <c r="U7" i="33"/>
  <c r="D8" i="33"/>
  <c r="D9" i="33" s="1"/>
  <c r="I10" i="33"/>
  <c r="B8" i="33"/>
  <c r="B9" i="33" s="1"/>
  <c r="B37" i="33" s="1"/>
  <c r="B38" i="33" s="1"/>
  <c r="C8" i="33"/>
  <c r="C9" i="33" s="1"/>
  <c r="C37" i="33" s="1"/>
  <c r="J10" i="33"/>
  <c r="E8" i="33"/>
  <c r="E9" i="33" s="1"/>
  <c r="U3" i="33" l="1"/>
  <c r="D37" i="33"/>
  <c r="D38" i="33" s="1"/>
  <c r="U5" i="33" s="1"/>
  <c r="E37" i="33"/>
  <c r="E38" i="33" s="1"/>
  <c r="U6" i="33" s="1"/>
  <c r="C38" i="33"/>
  <c r="U4" i="3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lgr07</author>
  </authors>
  <commentList>
    <comment ref="B38" authorId="0" shapeId="0" xr:uid="{8997052D-70F4-4D32-9446-61D6A2F8A496}">
      <text>
        <r>
          <rPr>
            <b/>
            <sz val="9"/>
            <color indexed="81"/>
            <rFont val="Segoe UI"/>
            <family val="2"/>
          </rPr>
          <t>lgr07:</t>
        </r>
        <r>
          <rPr>
            <sz val="9"/>
            <color indexed="81"/>
            <rFont val="Segoe UI"/>
            <family val="2"/>
          </rPr>
          <t xml:space="preserve">
o RVC atua como restrição, aumenta a pressão estática e diminuí a vazão </t>
        </r>
      </text>
    </comment>
    <comment ref="C38" authorId="0" shapeId="0" xr:uid="{48BF819A-7F92-4087-91DC-8A5D95035D72}">
      <text>
        <r>
          <rPr>
            <b/>
            <sz val="9"/>
            <color indexed="81"/>
            <rFont val="Segoe UI"/>
            <family val="2"/>
          </rPr>
          <t>lgr07:</t>
        </r>
        <r>
          <rPr>
            <sz val="9"/>
            <color indexed="81"/>
            <rFont val="Segoe UI"/>
            <family val="2"/>
          </rPr>
          <t xml:space="preserve">
deveria ser 900 m3/h
</t>
        </r>
      </text>
    </comment>
    <comment ref="D38" authorId="0" shapeId="0" xr:uid="{D4EB2E52-6743-4192-A83F-273B257EC95F}">
      <text>
        <r>
          <rPr>
            <b/>
            <sz val="9"/>
            <color indexed="81"/>
            <rFont val="Segoe UI"/>
            <family val="2"/>
          </rPr>
          <t>lgr07:</t>
        </r>
        <r>
          <rPr>
            <sz val="9"/>
            <color indexed="81"/>
            <rFont val="Segoe UI"/>
            <family val="2"/>
          </rPr>
          <t xml:space="preserve">
deveria ser 900 m3/h
</t>
        </r>
      </text>
    </comment>
    <comment ref="E38" authorId="0" shapeId="0" xr:uid="{4961DB24-53DE-45BA-A95F-1BC7FB1FF95E}">
      <text>
        <r>
          <rPr>
            <b/>
            <sz val="9"/>
            <color indexed="81"/>
            <rFont val="Segoe UI"/>
            <family val="2"/>
          </rPr>
          <t>lgr07:</t>
        </r>
        <r>
          <rPr>
            <sz val="9"/>
            <color indexed="81"/>
            <rFont val="Segoe UI"/>
            <family val="2"/>
          </rPr>
          <t xml:space="preserve">
deveria ser 450 m³/h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lgr07</author>
  </authors>
  <commentList>
    <comment ref="B38" authorId="0" shapeId="0" xr:uid="{F5C051BF-420A-4AB3-B3A8-DB01BD26066D}">
      <text>
        <r>
          <rPr>
            <b/>
            <sz val="9"/>
            <color indexed="81"/>
            <rFont val="Segoe UI"/>
            <family val="2"/>
          </rPr>
          <t>lgr07:</t>
        </r>
        <r>
          <rPr>
            <sz val="9"/>
            <color indexed="81"/>
            <rFont val="Segoe UI"/>
            <family val="2"/>
          </rPr>
          <t xml:space="preserve">
o RVC atua como restrição, aumenta a pressão estática e diminuí a vazão </t>
        </r>
      </text>
    </comment>
    <comment ref="C38" authorId="0" shapeId="0" xr:uid="{FEE57276-8EF3-480E-8CD6-798265739E23}">
      <text>
        <r>
          <rPr>
            <b/>
            <sz val="9"/>
            <color indexed="81"/>
            <rFont val="Segoe UI"/>
            <family val="2"/>
          </rPr>
          <t>lgr07:</t>
        </r>
        <r>
          <rPr>
            <sz val="9"/>
            <color indexed="81"/>
            <rFont val="Segoe UI"/>
            <family val="2"/>
          </rPr>
          <t xml:space="preserve">
deveria ser 900 m3/h
</t>
        </r>
      </text>
    </comment>
    <comment ref="D38" authorId="0" shapeId="0" xr:uid="{41374A6B-00C4-4D3B-8ABE-407AFAB20BFE}">
      <text>
        <r>
          <rPr>
            <b/>
            <sz val="9"/>
            <color indexed="81"/>
            <rFont val="Segoe UI"/>
            <family val="2"/>
          </rPr>
          <t>lgr07:</t>
        </r>
        <r>
          <rPr>
            <sz val="9"/>
            <color indexed="81"/>
            <rFont val="Segoe UI"/>
            <family val="2"/>
          </rPr>
          <t xml:space="preserve">
deveria ser 900 m3/h
</t>
        </r>
      </text>
    </comment>
    <comment ref="E38" authorId="0" shapeId="0" xr:uid="{CA0B30C9-126F-47D8-94CA-06EAC0957AE6}">
      <text>
        <r>
          <rPr>
            <b/>
            <sz val="9"/>
            <color indexed="81"/>
            <rFont val="Segoe UI"/>
            <family val="2"/>
          </rPr>
          <t>lgr07:</t>
        </r>
        <r>
          <rPr>
            <sz val="9"/>
            <color indexed="81"/>
            <rFont val="Segoe UI"/>
            <family val="2"/>
          </rPr>
          <t xml:space="preserve">
deveria ser 450 m³/h</t>
        </r>
      </text>
    </comment>
  </commentList>
</comments>
</file>

<file path=xl/sharedStrings.xml><?xml version="1.0" encoding="utf-8"?>
<sst xmlns="http://schemas.openxmlformats.org/spreadsheetml/2006/main" count="133" uniqueCount="45">
  <si>
    <t>Pressão estatica Pa</t>
  </si>
  <si>
    <r>
      <t>p</t>
    </r>
    <r>
      <rPr>
        <vertAlign val="subscript"/>
        <sz val="11"/>
        <color theme="1"/>
        <rFont val="Calibri"/>
        <family val="2"/>
        <scheme val="minor"/>
      </rPr>
      <t>b</t>
    </r>
  </si>
  <si>
    <t>TBS C</t>
  </si>
  <si>
    <t>TBU C</t>
  </si>
  <si>
    <t>ρ Kg/m3</t>
  </si>
  <si>
    <t>ρ</t>
  </si>
  <si>
    <r>
      <t>ρ</t>
    </r>
    <r>
      <rPr>
        <vertAlign val="subscript"/>
        <sz val="11"/>
        <color theme="1"/>
        <rFont val="Calibri"/>
        <family val="2"/>
      </rPr>
      <t>d</t>
    </r>
    <r>
      <rPr>
        <sz val="11"/>
        <color theme="1"/>
        <rFont val="Calibri"/>
        <family val="2"/>
      </rPr>
      <t xml:space="preserve"> Kg/m3</t>
    </r>
  </si>
  <si>
    <t>Dens</t>
  </si>
  <si>
    <t>Pv (Pa)</t>
  </si>
  <si>
    <t>v (m/s)</t>
  </si>
  <si>
    <r>
      <t>Vazão m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</t>
    </r>
  </si>
  <si>
    <t>rpm</t>
  </si>
  <si>
    <t>Consumo A</t>
  </si>
  <si>
    <t>Medio A</t>
  </si>
  <si>
    <t>Equipamento</t>
  </si>
  <si>
    <t>Localidade</t>
  </si>
  <si>
    <t>A</t>
  </si>
  <si>
    <t>D</t>
  </si>
  <si>
    <t>Frequencia do Inversor</t>
  </si>
  <si>
    <t>Rotação nominal do motor</t>
  </si>
  <si>
    <t>Corrente nominal do motor A</t>
  </si>
  <si>
    <t>Fator de serviço do motor</t>
  </si>
  <si>
    <t>Planilha de medição de vazão</t>
  </si>
  <si>
    <t>Altitude do local m :</t>
  </si>
  <si>
    <t>Diametro duto  m</t>
  </si>
  <si>
    <t>Nivel de ruido</t>
  </si>
  <si>
    <t>Pressão total Pa</t>
  </si>
  <si>
    <t>Pressão total mmCa</t>
  </si>
  <si>
    <t>Vazão 
m3/h</t>
  </si>
  <si>
    <t>B</t>
  </si>
  <si>
    <t>C</t>
  </si>
  <si>
    <t>E</t>
  </si>
  <si>
    <t>F</t>
  </si>
  <si>
    <t>Corrente maxima do motor (A)</t>
  </si>
  <si>
    <t xml:space="preserve">        </t>
  </si>
  <si>
    <t xml:space="preserve">Leituras PV em Pa ; 4 em cada plano; 6 Planos </t>
  </si>
  <si>
    <t>Ptot</t>
  </si>
  <si>
    <t xml:space="preserve"> </t>
  </si>
  <si>
    <t>FBOX MOTOR 133 - DUTO 125</t>
  </si>
  <si>
    <t xml:space="preserve">FBOX MOTOR 133  + ADAPTADOR - DUTO 100 </t>
  </si>
  <si>
    <t>Vel. Max (m/s)</t>
  </si>
  <si>
    <t>Data: 04/07/2022</t>
  </si>
  <si>
    <t>FBOX 133V2 - SEM MANTA - Ø125</t>
  </si>
  <si>
    <t>FBOX 133V2 - Ø125</t>
  </si>
  <si>
    <t>MAX 200 E RVC - SAÍDA Ø125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</si>
</sst>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-* #,##0.0000_-;\-* #,##0.0000_-;_-* &quot;-&quot;??_-;_-@_-"/>
    <numFmt numFmtId="167" formatCode="_-* #,##0.0_-;\-* #,##0.0_-;_-* &quot;-&quot;??_-;_-@_-"/>
    <numFmt numFmtId="168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vertical="center"/>
    </xf>
    <xf numFmtId="43" fontId="0" fillId="2" borderId="1" xfId="1" applyFont="1" applyFill="1" applyBorder="1" applyAlignment="1">
      <alignment horizontal="center" vertical="center"/>
    </xf>
    <xf numFmtId="165" fontId="0" fillId="2" borderId="1" xfId="1" applyNumberFormat="1" applyFont="1" applyFill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0" fillId="0" borderId="0" xfId="2" applyNumberFormat="1" applyFont="1" applyBorder="1" applyAlignment="1">
      <alignment horizontal="center" vertical="center"/>
    </xf>
    <xf numFmtId="0" fontId="0" fillId="0" borderId="0" xfId="2" applyNumberFormat="1" applyFont="1" applyAlignment="1">
      <alignment horizontal="center" vertical="center"/>
    </xf>
    <xf numFmtId="167" fontId="0" fillId="2" borderId="1" xfId="1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" fontId="0" fillId="3" borderId="8" xfId="0" applyNumberFormat="1" applyFill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 vertical="center"/>
    </xf>
    <xf numFmtId="0" fontId="0" fillId="2" borderId="1" xfId="1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2" fontId="0" fillId="3" borderId="8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0" fillId="3" borderId="7" xfId="0" applyNumberForma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1" fontId="0" fillId="4" borderId="8" xfId="0" applyNumberFormat="1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2" fontId="0" fillId="4" borderId="7" xfId="0" applyNumberForma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1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8" fontId="8" fillId="5" borderId="8" xfId="0" applyNumberFormat="1" applyFont="1" applyFill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168" fontId="8" fillId="5" borderId="6" xfId="0" applyNumberFormat="1" applyFont="1" applyFill="1" applyBorder="1" applyAlignment="1">
      <alignment horizontal="center" vertical="center"/>
    </xf>
    <xf numFmtId="1" fontId="8" fillId="5" borderId="6" xfId="0" applyNumberFormat="1" applyFont="1" applyFill="1" applyBorder="1" applyAlignment="1">
      <alignment horizontal="center" vertical="center"/>
    </xf>
    <xf numFmtId="168" fontId="8" fillId="5" borderId="7" xfId="0" applyNumberFormat="1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1" fontId="8" fillId="5" borderId="7" xfId="0" applyNumberFormat="1" applyFont="1" applyFill="1" applyBorder="1" applyAlignment="1">
      <alignment horizontal="center" vertical="center"/>
    </xf>
    <xf numFmtId="1" fontId="10" fillId="5" borderId="5" xfId="0" applyNumberFormat="1" applyFont="1" applyFill="1" applyBorder="1" applyAlignment="1">
      <alignment horizontal="center" vertical="center"/>
    </xf>
    <xf numFmtId="1" fontId="10" fillId="5" borderId="15" xfId="0" applyNumberFormat="1" applyFont="1" applyFill="1" applyBorder="1" applyAlignment="1">
      <alignment horizontal="center" vertical="center"/>
    </xf>
    <xf numFmtId="1" fontId="10" fillId="5" borderId="14" xfId="0" applyNumberFormat="1" applyFont="1" applyFill="1" applyBorder="1" applyAlignment="1">
      <alignment horizontal="center" vertical="center"/>
    </xf>
    <xf numFmtId="1" fontId="10" fillId="5" borderId="7" xfId="0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Continuous" vertical="center" wrapText="1"/>
    </xf>
    <xf numFmtId="0" fontId="6" fillId="3" borderId="10" xfId="0" applyFont="1" applyFill="1" applyBorder="1" applyAlignment="1">
      <alignment horizontal="centerContinuous" vertical="center" wrapText="1"/>
    </xf>
    <xf numFmtId="0" fontId="6" fillId="3" borderId="11" xfId="0" applyFont="1" applyFill="1" applyBorder="1" applyAlignment="1">
      <alignment horizontal="center" vertical="center" wrapText="1"/>
    </xf>
    <xf numFmtId="1" fontId="10" fillId="3" borderId="11" xfId="0" applyNumberFormat="1" applyFont="1" applyFill="1" applyBorder="1" applyAlignment="1">
      <alignment horizontal="center" vertical="center"/>
    </xf>
    <xf numFmtId="1" fontId="10" fillId="3" borderId="5" xfId="0" applyNumberFormat="1" applyFont="1" applyFill="1" applyBorder="1" applyAlignment="1">
      <alignment horizontal="center" vertical="center"/>
    </xf>
    <xf numFmtId="1" fontId="10" fillId="3" borderId="15" xfId="0" applyNumberFormat="1" applyFon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FBOX - </a:t>
            </a:r>
            <a:r>
              <a:rPr lang="en-US" sz="1400" b="1"/>
              <a:t>Pressão Total (mmca) x Vazão (m³/h)</a:t>
            </a:r>
          </a:p>
        </c:rich>
      </c:tx>
      <c:layout>
        <c:manualLayout>
          <c:xMode val="edge"/>
          <c:yMode val="edge"/>
          <c:x val="0.32722551947923501"/>
          <c:y val="2.6422331573846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571037145702353E-2"/>
          <c:y val="8.4866559132003597E-2"/>
          <c:w val="0.65824007244207028"/>
          <c:h val="0.78623987622366376"/>
        </c:manualLayout>
      </c:layout>
      <c:scatterChart>
        <c:scatterStyle val="lineMarker"/>
        <c:varyColors val="0"/>
        <c:ser>
          <c:idx val="1"/>
          <c:order val="0"/>
          <c:tx>
            <c:strRef>
              <c:f>'FBOX 133V2 - Ø125'!$T$1:$U$1</c:f>
              <c:strCache>
                <c:ptCount val="1"/>
                <c:pt idx="0">
                  <c:v>FBOX 133V2 - Ø125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'FBOX 133V2 - Ø125'!$U$3:$U$9</c:f>
              <c:numCache>
                <c:formatCode>0</c:formatCode>
                <c:ptCount val="7"/>
                <c:pt idx="0">
                  <c:v>368.09002236532712</c:v>
                </c:pt>
                <c:pt idx="1">
                  <c:v>133.85294534642222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'FBOX 133V2 - Ø125'!$T$3:$T$9</c:f>
              <c:numCache>
                <c:formatCode>0</c:formatCode>
                <c:ptCount val="7"/>
                <c:pt idx="0">
                  <c:v>5.9994448074796747</c:v>
                </c:pt>
                <c:pt idx="1">
                  <c:v>0.55521648377419619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40-494D-9519-EFBAB96A7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</c:scatterChart>
      <c:valAx>
        <c:axId val="171739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VAZÃO (m³/h)</a:t>
                </a:r>
              </a:p>
            </c:rich>
          </c:tx>
          <c:layout>
            <c:manualLayout>
              <c:xMode val="edge"/>
              <c:yMode val="edge"/>
              <c:x val="0.40191571540252385"/>
              <c:y val="0.931618634409998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</c:valAx>
      <c:valAx>
        <c:axId val="145592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PRESSÃO</a:t>
                </a:r>
                <a:r>
                  <a:rPr lang="pt-BR" sz="1800" baseline="0"/>
                  <a:t> (mmca)</a:t>
                </a:r>
                <a:endParaRPr lang="pt-BR" sz="1800"/>
              </a:p>
            </c:rich>
          </c:tx>
          <c:layout>
            <c:manualLayout>
              <c:xMode val="edge"/>
              <c:yMode val="edge"/>
              <c:x val="2.057009626308642E-2"/>
              <c:y val="0.375020034008681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256753110749921"/>
          <c:y val="0.27619872137504298"/>
          <c:w val="0.18479079058266612"/>
          <c:h val="0.177436385181227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COMPARATIVO --&gt; FBOX C/ MOTOR 133 - DUTO Ø125 X  FBOX C/ MOTOR 133  + ADAPTADOR - DUTO Ø100  - </a:t>
            </a:r>
            <a:r>
              <a:rPr lang="en-US" sz="1400" b="1"/>
              <a:t>Pressão Total (mmca) x Vazão (m³/h)</a:t>
            </a:r>
            <a:r>
              <a:rPr lang="en-US" sz="1400" b="1" baseline="0"/>
              <a:t> </a:t>
            </a:r>
            <a:endParaRPr lang="en-US" sz="1400" b="1"/>
          </a:p>
        </c:rich>
      </c:tx>
      <c:layout>
        <c:manualLayout>
          <c:xMode val="edge"/>
          <c:yMode val="edge"/>
          <c:x val="0.16785901461643307"/>
          <c:y val="2.80260127179517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224718732685806"/>
          <c:y val="8.6640809843974514E-2"/>
          <c:w val="0.70659434632514839"/>
          <c:h val="0.78256391270149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'Comparação entre dutos'!$B$2</c:f>
              <c:strCache>
                <c:ptCount val="1"/>
                <c:pt idx="0">
                  <c:v>FBOX MOTOR 133 - DUTO 125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'Comparação entre dutos'!$C$4:$C$9</c:f>
              <c:numCache>
                <c:formatCode>0</c:formatCode>
                <c:ptCount val="6"/>
                <c:pt idx="0">
                  <c:v>197.83034997476841</c:v>
                </c:pt>
                <c:pt idx="1">
                  <c:v>185.99892048559107</c:v>
                </c:pt>
                <c:pt idx="2">
                  <c:v>144.48557545073896</c:v>
                </c:pt>
                <c:pt idx="3">
                  <c:v>111.78150594390107</c:v>
                </c:pt>
                <c:pt idx="4">
                  <c:v>66.882949530091949</c:v>
                </c:pt>
                <c:pt idx="5" formatCode="General">
                  <c:v>0</c:v>
                </c:pt>
              </c:numCache>
            </c:numRef>
          </c:xVal>
          <c:yVal>
            <c:numRef>
              <c:f>'Comparação entre dutos'!$B$4:$B$9</c:f>
              <c:numCache>
                <c:formatCode>0.00</c:formatCode>
                <c:ptCount val="6"/>
                <c:pt idx="0">
                  <c:v>3.0429398845150688</c:v>
                </c:pt>
                <c:pt idx="1">
                  <c:v>6.0990628302377345</c:v>
                </c:pt>
                <c:pt idx="2">
                  <c:v>10.663537142602395</c:v>
                </c:pt>
                <c:pt idx="3">
                  <c:v>15.397347643598888</c:v>
                </c:pt>
                <c:pt idx="4">
                  <c:v>21.142337323185984</c:v>
                </c:pt>
                <c:pt idx="5">
                  <c:v>21.142337323185984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4E-452D-ABF7-1CDE92C161ED}"/>
            </c:ext>
          </c:extLst>
        </c:ser>
        <c:ser>
          <c:idx val="0"/>
          <c:order val="1"/>
          <c:tx>
            <c:strRef>
              <c:f>'Comparação entre dutos'!$G$2</c:f>
              <c:strCache>
                <c:ptCount val="1"/>
                <c:pt idx="0">
                  <c:v>FBOX MOTOR 133  + ADAPTADOR - DUTO 100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'Comparação entre dutos'!$H$4:$H$9</c:f>
              <c:numCache>
                <c:formatCode>0</c:formatCode>
                <c:ptCount val="6"/>
                <c:pt idx="0">
                  <c:v>147.22767822215945</c:v>
                </c:pt>
                <c:pt idx="1">
                  <c:v>134.39345958262297</c:v>
                </c:pt>
                <c:pt idx="2">
                  <c:v>110.34723640786252</c:v>
                </c:pt>
                <c:pt idx="3">
                  <c:v>85.608782465648574</c:v>
                </c:pt>
                <c:pt idx="4">
                  <c:v>35.878641782743479</c:v>
                </c:pt>
                <c:pt idx="5" formatCode="General">
                  <c:v>0</c:v>
                </c:pt>
              </c:numCache>
            </c:numRef>
          </c:xVal>
          <c:yVal>
            <c:numRef>
              <c:f>'Comparação entre dutos'!$G$4:$G$9</c:f>
              <c:numCache>
                <c:formatCode>0.00</c:formatCode>
                <c:ptCount val="6"/>
                <c:pt idx="0">
                  <c:v>4.6808725690063069</c:v>
                </c:pt>
                <c:pt idx="1">
                  <c:v>6.4008705094807024</c:v>
                </c:pt>
                <c:pt idx="2">
                  <c:v>10.944885595204902</c:v>
                </c:pt>
                <c:pt idx="3">
                  <c:v>15.568993653687652</c:v>
                </c:pt>
                <c:pt idx="4">
                  <c:v>21.1</c:v>
                </c:pt>
                <c:pt idx="5">
                  <c:v>21.1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4E-452D-ABF7-1CDE92C161ED}"/>
            </c:ext>
          </c:extLst>
        </c:ser>
        <c:ser>
          <c:idx val="2"/>
          <c:order val="2"/>
          <c:tx>
            <c:strRef>
              <c:f>'Comparação entre dutos'!$K$2:$L$2</c:f>
              <c:strCache>
                <c:ptCount val="1"/>
                <c:pt idx="0">
                  <c:v>FBOX 133V2 - SEM MANTA - Ø125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'Comparação entre dutos'!$L$4:$L$10</c:f>
              <c:numCache>
                <c:formatCode>0</c:formatCode>
                <c:ptCount val="7"/>
                <c:pt idx="0">
                  <c:v>191.60970383667302</c:v>
                </c:pt>
                <c:pt idx="1">
                  <c:v>170.34738936081865</c:v>
                </c:pt>
                <c:pt idx="2">
                  <c:v>145.10604423431099</c:v>
                </c:pt>
                <c:pt idx="3">
                  <c:v>117.10355398771341</c:v>
                </c:pt>
                <c:pt idx="4">
                  <c:v>81.368156845310409</c:v>
                </c:pt>
                <c:pt idx="5">
                  <c:v>42.554700517350867</c:v>
                </c:pt>
                <c:pt idx="6" formatCode="General">
                  <c:v>0</c:v>
                </c:pt>
              </c:numCache>
            </c:numRef>
          </c:xVal>
          <c:yVal>
            <c:numRef>
              <c:f>'Comparação entre dutos'!$K$4:$K$10</c:f>
              <c:numCache>
                <c:formatCode>0.0</c:formatCode>
                <c:ptCount val="7"/>
                <c:pt idx="0">
                  <c:v>2.9379384868767096</c:v>
                </c:pt>
                <c:pt idx="1">
                  <c:v>5.8996884372454073</c:v>
                </c:pt>
                <c:pt idx="2">
                  <c:v>10.653140721065137</c:v>
                </c:pt>
                <c:pt idx="3">
                  <c:v>15.425588987972267</c:v>
                </c:pt>
                <c:pt idx="4">
                  <c:v>21.205596831804929</c:v>
                </c:pt>
                <c:pt idx="5">
                  <c:v>23.856249999999999</c:v>
                </c:pt>
                <c:pt idx="6">
                  <c:v>23.856249999999999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83-4699-90A6-297D1089F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  <c:extLst/>
      </c:scatterChart>
      <c:valAx>
        <c:axId val="171739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VAZÃO (m³/h)</a:t>
                </a:r>
              </a:p>
            </c:rich>
          </c:tx>
          <c:layout>
            <c:manualLayout>
              <c:xMode val="edge"/>
              <c:yMode val="edge"/>
              <c:x val="0.40191571540252385"/>
              <c:y val="0.931618634409998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</c:valAx>
      <c:valAx>
        <c:axId val="145592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PRESSÃO</a:t>
                </a:r>
                <a:r>
                  <a:rPr lang="pt-BR" sz="1800" baseline="0"/>
                  <a:t> (mmca)</a:t>
                </a:r>
                <a:endParaRPr lang="pt-BR" sz="1800"/>
              </a:p>
            </c:rich>
          </c:tx>
          <c:layout>
            <c:manualLayout>
              <c:xMode val="edge"/>
              <c:yMode val="edge"/>
              <c:x val="2.057009626308642E-2"/>
              <c:y val="0.375020034008681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926435643272657"/>
          <c:y val="0.3452795473167834"/>
          <c:w val="0.16073564356727343"/>
          <c:h val="9.86424781708919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FBOX - </a:t>
            </a:r>
            <a:r>
              <a:rPr lang="en-US" sz="1400" b="1"/>
              <a:t>Pressão Total (mmca) x Vazão (m³/h)</a:t>
            </a:r>
          </a:p>
        </c:rich>
      </c:tx>
      <c:layout>
        <c:manualLayout>
          <c:xMode val="edge"/>
          <c:yMode val="edge"/>
          <c:x val="0.32722551947923501"/>
          <c:y val="2.6422331573846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5593932338941978E-2"/>
          <c:y val="9.9826963136295396E-2"/>
          <c:w val="0.64217538236583016"/>
          <c:h val="0.76302962876041058"/>
        </c:manualLayout>
      </c:layout>
      <c:scatterChart>
        <c:scatterStyle val="lineMarker"/>
        <c:varyColors val="0"/>
        <c:ser>
          <c:idx val="1"/>
          <c:order val="0"/>
          <c:tx>
            <c:strRef>
              <c:f>RESULTADOS!$T$1</c:f>
              <c:strCache>
                <c:ptCount val="1"/>
                <c:pt idx="0">
                  <c:v>MAX 200 E RVC - SAÍDA Ø125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RESULTADOS!$U$3:$U$8</c:f>
              <c:numCache>
                <c:formatCode>0</c:formatCode>
                <c:ptCount val="6"/>
                <c:pt idx="0">
                  <c:v>201.12561932899922</c:v>
                </c:pt>
                <c:pt idx="1">
                  <c:v>314.05739227224905</c:v>
                </c:pt>
                <c:pt idx="2">
                  <c:v>98.84735903755228</c:v>
                </c:pt>
                <c:pt idx="3">
                  <c:v>243.71795772288118</c:v>
                </c:pt>
                <c:pt idx="4">
                  <c:v>175.73601842098455</c:v>
                </c:pt>
                <c:pt idx="5">
                  <c:v>0</c:v>
                </c:pt>
              </c:numCache>
            </c:numRef>
          </c:xVal>
          <c:yVal>
            <c:numRef>
              <c:f>RESULTADOS!$T$3:$T$8</c:f>
              <c:numCache>
                <c:formatCode>0</c:formatCode>
                <c:ptCount val="6"/>
                <c:pt idx="0">
                  <c:v>14.246597174446862</c:v>
                </c:pt>
                <c:pt idx="1">
                  <c:v>8.0371490869069859</c:v>
                </c:pt>
                <c:pt idx="2">
                  <c:v>29.301583262508206</c:v>
                </c:pt>
                <c:pt idx="3">
                  <c:v>15.968297879165494</c:v>
                </c:pt>
                <c:pt idx="4">
                  <c:v>24.952762115835334</c:v>
                </c:pt>
                <c:pt idx="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74-4FAD-AD33-B0EA2F9ADD89}"/>
            </c:ext>
          </c:extLst>
        </c:ser>
        <c:ser>
          <c:idx val="0"/>
          <c:order val="1"/>
          <c:tx>
            <c:strRef>
              <c:f>RESULTADOS!$W$1:$X$1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RESULTADOS!$X$3:$X$8</c:f>
              <c:numCache>
                <c:formatCode>General</c:formatCode>
                <c:ptCount val="6"/>
              </c:numCache>
            </c:numRef>
          </c:xVal>
          <c:yVal>
            <c:numRef>
              <c:f>RESULTADOS!$W$3:$W$8</c:f>
              <c:numCache>
                <c:formatCode>General</c:formatCode>
                <c:ptCount val="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7C-4622-B8A1-C07FC79C0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</c:scatterChart>
      <c:valAx>
        <c:axId val="171739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VAZÃO (m³/h)</a:t>
                </a:r>
              </a:p>
            </c:rich>
          </c:tx>
          <c:layout>
            <c:manualLayout>
              <c:xMode val="edge"/>
              <c:yMode val="edge"/>
              <c:x val="0.40191571540252385"/>
              <c:y val="0.931618634409998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</c:valAx>
      <c:valAx>
        <c:axId val="145592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PRESSÃO</a:t>
                </a:r>
                <a:r>
                  <a:rPr lang="pt-BR" sz="1800" baseline="0"/>
                  <a:t> (mmca)</a:t>
                </a:r>
                <a:endParaRPr lang="pt-BR" sz="1800"/>
              </a:p>
            </c:rich>
          </c:tx>
          <c:layout>
            <c:manualLayout>
              <c:xMode val="edge"/>
              <c:yMode val="edge"/>
              <c:x val="2.057009626308642E-2"/>
              <c:y val="0.375020034008681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983416357818134"/>
          <c:y val="0.32323200111066347"/>
          <c:w val="0.15991173213900597"/>
          <c:h val="0.152596086928404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FBOX - </a:t>
            </a:r>
            <a:r>
              <a:rPr lang="en-US" sz="1400" b="1"/>
              <a:t>Pressão Total (mmca) x Vazão (m³/h)</a:t>
            </a:r>
          </a:p>
        </c:rich>
      </c:tx>
      <c:layout>
        <c:manualLayout>
          <c:xMode val="edge"/>
          <c:yMode val="edge"/>
          <c:x val="0.32722551947923501"/>
          <c:y val="2.6422331573846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5593932338941978E-2"/>
          <c:y val="9.9826963136295396E-2"/>
          <c:w val="0.64217538236583016"/>
          <c:h val="0.76302962876041058"/>
        </c:manualLayout>
      </c:layout>
      <c:scatterChart>
        <c:scatterStyle val="lineMarker"/>
        <c:varyColors val="0"/>
        <c:ser>
          <c:idx val="1"/>
          <c:order val="0"/>
          <c:tx>
            <c:strRef>
              <c:f>'RESULTADOS (2)'!$T$1</c:f>
              <c:strCache>
                <c:ptCount val="1"/>
                <c:pt idx="0">
                  <c:v>MAX 200 E RVC - SAÍDA Ø125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'RESULTADOS (2)'!$U$3:$U$8</c:f>
              <c:numCache>
                <c:formatCode>0</c:formatCode>
                <c:ptCount val="6"/>
                <c:pt idx="0">
                  <c:v>201.12561932899922</c:v>
                </c:pt>
                <c:pt idx="1">
                  <c:v>314.05739227224905</c:v>
                </c:pt>
                <c:pt idx="2">
                  <c:v>98.84735903755228</c:v>
                </c:pt>
                <c:pt idx="3">
                  <c:v>243.71795772288118</c:v>
                </c:pt>
                <c:pt idx="4">
                  <c:v>175.73601842098455</c:v>
                </c:pt>
                <c:pt idx="5">
                  <c:v>0</c:v>
                </c:pt>
              </c:numCache>
            </c:numRef>
          </c:xVal>
          <c:yVal>
            <c:numRef>
              <c:f>'RESULTADOS (2)'!$T$3:$T$8</c:f>
              <c:numCache>
                <c:formatCode>0</c:formatCode>
                <c:ptCount val="6"/>
                <c:pt idx="0">
                  <c:v>14.246597174446862</c:v>
                </c:pt>
                <c:pt idx="1">
                  <c:v>8.0371490869069859</c:v>
                </c:pt>
                <c:pt idx="2">
                  <c:v>29.301583262508206</c:v>
                </c:pt>
                <c:pt idx="3">
                  <c:v>15.968297879165494</c:v>
                </c:pt>
                <c:pt idx="4">
                  <c:v>24.952762115835334</c:v>
                </c:pt>
                <c:pt idx="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EF-4C0F-8343-121C0BC724B1}"/>
            </c:ext>
          </c:extLst>
        </c:ser>
        <c:ser>
          <c:idx val="0"/>
          <c:order val="1"/>
          <c:tx>
            <c:strRef>
              <c:f>'RESULTADOS (2)'!$W$1:$X$1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'RESULTADOS (2)'!$X$3:$X$8</c:f>
              <c:numCache>
                <c:formatCode>General</c:formatCode>
                <c:ptCount val="6"/>
              </c:numCache>
            </c:numRef>
          </c:xVal>
          <c:yVal>
            <c:numRef>
              <c:f>'RESULTADOS (2)'!$W$3:$W$8</c:f>
              <c:numCache>
                <c:formatCode>General</c:formatCode>
                <c:ptCount val="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EF-4C0F-8343-121C0BC72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</c:scatterChart>
      <c:valAx>
        <c:axId val="171739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VAZÃO (m³/h)</a:t>
                </a:r>
              </a:p>
            </c:rich>
          </c:tx>
          <c:layout>
            <c:manualLayout>
              <c:xMode val="edge"/>
              <c:yMode val="edge"/>
              <c:x val="0.40191571540252385"/>
              <c:y val="0.931618634409998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</c:valAx>
      <c:valAx>
        <c:axId val="145592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PRESSÃO</a:t>
                </a:r>
                <a:r>
                  <a:rPr lang="pt-BR" sz="1800" baseline="0"/>
                  <a:t> (mmca)</a:t>
                </a:r>
                <a:endParaRPr lang="pt-BR" sz="1800"/>
              </a:p>
            </c:rich>
          </c:tx>
          <c:layout>
            <c:manualLayout>
              <c:xMode val="edge"/>
              <c:yMode val="edge"/>
              <c:x val="2.057009626308642E-2"/>
              <c:y val="0.375020034008681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983416357818134"/>
          <c:y val="0.32323200111066347"/>
          <c:w val="0.15991173213900597"/>
          <c:h val="0.152596086928404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373579</xdr:colOff>
      <xdr:row>11</xdr:row>
      <xdr:rowOff>172770</xdr:rowOff>
    </xdr:from>
    <xdr:to>
      <xdr:col>56</xdr:col>
      <xdr:colOff>544286</xdr:colOff>
      <xdr:row>37</xdr:row>
      <xdr:rowOff>91772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598D612-9711-4E22-A988-51D76191A0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299356</xdr:colOff>
      <xdr:row>12</xdr:row>
      <xdr:rowOff>136071</xdr:rowOff>
    </xdr:from>
    <xdr:to>
      <xdr:col>19</xdr:col>
      <xdr:colOff>367392</xdr:colOff>
      <xdr:row>54</xdr:row>
      <xdr:rowOff>54428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298F820-1AAA-440B-9A6B-01E8CC530F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326571</xdr:colOff>
      <xdr:row>0</xdr:row>
      <xdr:rowOff>190501</xdr:rowOff>
    </xdr:from>
    <xdr:to>
      <xdr:col>23</xdr:col>
      <xdr:colOff>481214</xdr:colOff>
      <xdr:row>6</xdr:row>
      <xdr:rowOff>174012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14B2BE1-840B-357B-34B9-2651966EE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62714" y="190501"/>
          <a:ext cx="3828571" cy="12761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401813</xdr:colOff>
      <xdr:row>8</xdr:row>
      <xdr:rowOff>201731</xdr:rowOff>
    </xdr:from>
    <xdr:to>
      <xdr:col>45</xdr:col>
      <xdr:colOff>517072</xdr:colOff>
      <xdr:row>42</xdr:row>
      <xdr:rowOff>180896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30D7FC0-4842-4C12-A827-FBE62E2B82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401813</xdr:colOff>
      <xdr:row>8</xdr:row>
      <xdr:rowOff>201731</xdr:rowOff>
    </xdr:from>
    <xdr:to>
      <xdr:col>45</xdr:col>
      <xdr:colOff>517072</xdr:colOff>
      <xdr:row>42</xdr:row>
      <xdr:rowOff>180896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168C5D-F4B0-49F5-B30A-76E0B3052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0F392-AD48-4F78-8BFE-63F11CFF2B67}">
  <sheetPr>
    <pageSetUpPr fitToPage="1"/>
  </sheetPr>
  <dimension ref="A1:Z76"/>
  <sheetViews>
    <sheetView topLeftCell="A18" zoomScale="70" zoomScaleNormal="70" workbookViewId="0">
      <selection activeCell="U21" sqref="U21"/>
    </sheetView>
  </sheetViews>
  <sheetFormatPr defaultColWidth="8.85546875" defaultRowHeight="15" x14ac:dyDescent="0.25"/>
  <cols>
    <col min="1" max="1" width="20.28515625" style="3" customWidth="1"/>
    <col min="2" max="2" width="20.140625" style="1" customWidth="1"/>
    <col min="3" max="3" width="12.5703125" style="1" customWidth="1"/>
    <col min="4" max="5" width="10.5703125" style="1" customWidth="1"/>
    <col min="6" max="6" width="12" style="1" customWidth="1"/>
    <col min="7" max="7" width="18.140625" style="1" bestFit="1" customWidth="1"/>
    <col min="8" max="8" width="6.28515625" style="1" hidden="1" customWidth="1"/>
    <col min="9" max="16" width="14.85546875" style="1" hidden="1" customWidth="1"/>
    <col min="17" max="17" width="9.5703125" style="1" hidden="1" customWidth="1"/>
    <col min="18" max="18" width="8.85546875" style="1"/>
    <col min="19" max="19" width="12.85546875" style="1" bestFit="1" customWidth="1"/>
    <col min="20" max="20" width="18.140625" style="1" customWidth="1"/>
    <col min="21" max="21" width="22.42578125" style="1" customWidth="1"/>
    <col min="22" max="22" width="15.5703125" style="1" customWidth="1"/>
    <col min="23" max="23" width="30.140625" style="1" customWidth="1"/>
    <col min="24" max="24" width="26.7109375" style="1" customWidth="1"/>
    <col min="25" max="25" width="11.7109375" style="1" customWidth="1"/>
    <col min="26" max="26" width="12.85546875" style="1" customWidth="1"/>
    <col min="27" max="16384" width="8.85546875" style="1"/>
  </cols>
  <sheetData>
    <row r="1" spans="1:26" ht="75.75" customHeight="1" thickBot="1" x14ac:dyDescent="0.3">
      <c r="A1" s="61" t="s">
        <v>43</v>
      </c>
      <c r="B1" s="62"/>
      <c r="C1" s="61" t="s">
        <v>22</v>
      </c>
      <c r="D1" s="63"/>
      <c r="E1" s="63"/>
      <c r="F1" s="63"/>
      <c r="G1" s="62"/>
      <c r="T1" s="69" t="s">
        <v>43</v>
      </c>
      <c r="U1" s="70"/>
      <c r="V1" s="37"/>
    </row>
    <row r="2" spans="1:26" ht="42.75" thickBot="1" x14ac:dyDescent="0.3">
      <c r="A2" s="64" t="s">
        <v>23</v>
      </c>
      <c r="B2" s="65"/>
      <c r="C2" s="65"/>
      <c r="D2" s="65"/>
      <c r="E2" s="66"/>
      <c r="F2" s="21">
        <v>15</v>
      </c>
      <c r="G2" s="22" t="s">
        <v>41</v>
      </c>
      <c r="H2" s="1" t="s">
        <v>1</v>
      </c>
      <c r="I2" s="1">
        <f xml:space="preserve"> (101.325 * ((1 - 2.557 *$F$2* 0.00001) ^ 5.2561))*1000</f>
        <v>101120.89777241502</v>
      </c>
      <c r="T2" s="52" t="s">
        <v>27</v>
      </c>
      <c r="U2" s="52" t="s">
        <v>28</v>
      </c>
      <c r="V2" s="37"/>
    </row>
    <row r="3" spans="1:26" ht="19.5" thickBot="1" x14ac:dyDescent="0.3">
      <c r="A3" s="67" t="s">
        <v>0</v>
      </c>
      <c r="B3" s="67"/>
      <c r="C3" s="67"/>
      <c r="D3" s="67"/>
      <c r="E3" s="67"/>
      <c r="F3" s="67"/>
      <c r="G3" s="67"/>
      <c r="T3" s="48">
        <f>B41/10</f>
        <v>5.9994448074796747</v>
      </c>
      <c r="U3" s="48">
        <f>B38</f>
        <v>368.09002236532712</v>
      </c>
      <c r="V3" s="37"/>
      <c r="W3" s="6"/>
      <c r="Z3" s="6"/>
    </row>
    <row r="4" spans="1:26" ht="19.5" thickBot="1" x14ac:dyDescent="0.3">
      <c r="A4" s="22" t="s">
        <v>15</v>
      </c>
      <c r="B4" s="22"/>
      <c r="C4" s="22"/>
      <c r="D4" s="22"/>
      <c r="E4" s="22"/>
      <c r="F4" s="22"/>
      <c r="G4" s="22"/>
      <c r="T4" s="49">
        <f>C41/10</f>
        <v>0.55521648377419619</v>
      </c>
      <c r="U4" s="49">
        <f>C38</f>
        <v>133.85294534642222</v>
      </c>
      <c r="V4" s="37"/>
      <c r="W4" s="6"/>
      <c r="Z4" s="6"/>
    </row>
    <row r="5" spans="1:26" ht="27" customHeight="1" thickBot="1" x14ac:dyDescent="0.3">
      <c r="A5" s="20" t="s">
        <v>14</v>
      </c>
      <c r="B5" s="22" t="s">
        <v>16</v>
      </c>
      <c r="C5" s="22" t="s">
        <v>29</v>
      </c>
      <c r="D5" s="22" t="s">
        <v>30</v>
      </c>
      <c r="E5" s="22" t="s">
        <v>17</v>
      </c>
      <c r="F5" s="22" t="s">
        <v>31</v>
      </c>
      <c r="G5" s="22" t="s">
        <v>32</v>
      </c>
      <c r="T5" s="48">
        <f>D41/10</f>
        <v>0</v>
      </c>
      <c r="U5" s="48">
        <f>D38</f>
        <v>0</v>
      </c>
      <c r="V5" s="37"/>
    </row>
    <row r="6" spans="1:26" ht="19.5" thickBot="1" x14ac:dyDescent="0.3">
      <c r="A6" s="20" t="s">
        <v>2</v>
      </c>
      <c r="B6" s="7">
        <v>18</v>
      </c>
      <c r="C6" s="7">
        <v>18</v>
      </c>
      <c r="D6" s="7">
        <v>18</v>
      </c>
      <c r="E6" s="7">
        <v>18</v>
      </c>
      <c r="F6" s="7">
        <v>18</v>
      </c>
      <c r="G6" s="7">
        <v>18</v>
      </c>
      <c r="H6" s="7">
        <v>18</v>
      </c>
      <c r="I6" s="7">
        <v>18</v>
      </c>
      <c r="J6" s="7">
        <v>18</v>
      </c>
      <c r="K6" s="7">
        <v>18</v>
      </c>
      <c r="L6" s="7">
        <v>18</v>
      </c>
      <c r="M6" s="7">
        <v>18</v>
      </c>
      <c r="N6" s="7">
        <v>18</v>
      </c>
      <c r="O6" s="7">
        <v>18</v>
      </c>
      <c r="P6" s="7">
        <v>18</v>
      </c>
      <c r="T6" s="49">
        <f>E41/10</f>
        <v>0</v>
      </c>
      <c r="U6" s="49">
        <f>E38</f>
        <v>0</v>
      </c>
      <c r="V6" s="37"/>
    </row>
    <row r="7" spans="1:26" ht="19.5" thickBot="1" x14ac:dyDescent="0.3">
      <c r="A7" s="20" t="s">
        <v>3</v>
      </c>
      <c r="B7" s="7">
        <v>17</v>
      </c>
      <c r="C7" s="7">
        <v>17</v>
      </c>
      <c r="D7" s="7">
        <v>17</v>
      </c>
      <c r="E7" s="7">
        <v>17</v>
      </c>
      <c r="F7" s="7">
        <v>17</v>
      </c>
      <c r="G7" s="7">
        <v>17</v>
      </c>
      <c r="H7" s="7">
        <v>17</v>
      </c>
      <c r="I7" s="7">
        <v>17</v>
      </c>
      <c r="J7" s="7">
        <v>17</v>
      </c>
      <c r="K7" s="7">
        <v>17</v>
      </c>
      <c r="L7" s="7">
        <v>17</v>
      </c>
      <c r="M7" s="7">
        <v>17</v>
      </c>
      <c r="N7" s="7">
        <v>17</v>
      </c>
      <c r="O7" s="7">
        <v>17</v>
      </c>
      <c r="P7" s="7">
        <v>17</v>
      </c>
      <c r="T7" s="48">
        <f>F41/10</f>
        <v>0</v>
      </c>
      <c r="U7" s="48">
        <f>F38</f>
        <v>0</v>
      </c>
      <c r="V7" s="37"/>
    </row>
    <row r="8" spans="1:26" ht="19.5" thickBot="1" x14ac:dyDescent="0.3">
      <c r="A8" s="8" t="s">
        <v>4</v>
      </c>
      <c r="B8" s="9">
        <f>I8</f>
        <v>1.2096600291726209</v>
      </c>
      <c r="C8" s="9">
        <f>J8</f>
        <v>1.2096600291726209</v>
      </c>
      <c r="D8" s="9">
        <f>I8</f>
        <v>1.2096600291726209</v>
      </c>
      <c r="E8" s="9">
        <f>J8</f>
        <v>1.2096600291726209</v>
      </c>
      <c r="F8" s="9">
        <f>K8</f>
        <v>1.2096600291726209</v>
      </c>
      <c r="G8" s="9">
        <f>L8</f>
        <v>1.2096600291726209</v>
      </c>
      <c r="H8" s="2" t="s">
        <v>5</v>
      </c>
      <c r="I8" s="1">
        <f>($I$2-0.378*I7)/(287.1*(B6+273.15))</f>
        <v>1.2096600291726209</v>
      </c>
      <c r="J8" s="1">
        <f>($I$2-0.378*J7)/(287.1*(E6+273.15))</f>
        <v>1.2096600291726209</v>
      </c>
      <c r="K8" s="1">
        <f>($I$2-0.378*K7)/(287.1*(F6+273.15))</f>
        <v>1.2096600291726209</v>
      </c>
      <c r="L8" s="1">
        <f>($I$2-0.378*L7)/(287.1*(G6+273.15))</f>
        <v>1.2096600291726209</v>
      </c>
      <c r="M8" s="1">
        <f t="shared" ref="M8:P8" si="0">($I$2-0.378*M7)/(287.1*(H6+273.15))</f>
        <v>1.2096600291726209</v>
      </c>
      <c r="N8" s="1">
        <f t="shared" si="0"/>
        <v>1.2096600291726209</v>
      </c>
      <c r="O8" s="1">
        <f t="shared" si="0"/>
        <v>1.2096600291726209</v>
      </c>
      <c r="P8" s="1">
        <f t="shared" si="0"/>
        <v>1.2096600291726209</v>
      </c>
      <c r="T8" s="50">
        <f>G41/10</f>
        <v>0</v>
      </c>
      <c r="U8" s="50">
        <f>G38</f>
        <v>0</v>
      </c>
      <c r="V8" s="37"/>
    </row>
    <row r="9" spans="1:26" ht="19.5" thickBot="1" x14ac:dyDescent="0.3">
      <c r="A9" s="8" t="s">
        <v>6</v>
      </c>
      <c r="B9" s="9">
        <f t="shared" ref="B9:G9" si="1">B8*(B10+$I$2)/$I$2</f>
        <v>1.2098753544021705</v>
      </c>
      <c r="C9" s="9">
        <f t="shared" si="1"/>
        <v>1.2096600291726209</v>
      </c>
      <c r="D9" s="9">
        <f t="shared" si="1"/>
        <v>1.2096600291726209</v>
      </c>
      <c r="E9" s="9">
        <f t="shared" si="1"/>
        <v>1.2096600291726209</v>
      </c>
      <c r="F9" s="9">
        <f t="shared" si="1"/>
        <v>1.2096600291726209</v>
      </c>
      <c r="G9" s="9">
        <f t="shared" si="1"/>
        <v>1.2096600291726209</v>
      </c>
      <c r="H9" s="2"/>
      <c r="T9" s="51">
        <f>T8</f>
        <v>0</v>
      </c>
      <c r="U9" s="51">
        <v>0</v>
      </c>
    </row>
    <row r="10" spans="1:26" ht="22.5" customHeight="1" x14ac:dyDescent="0.25">
      <c r="A10" s="20" t="s">
        <v>26</v>
      </c>
      <c r="B10" s="7">
        <v>18</v>
      </c>
      <c r="C10" s="7"/>
      <c r="D10" s="7"/>
      <c r="E10" s="7"/>
      <c r="F10" s="7"/>
      <c r="G10" s="7"/>
      <c r="H10" s="1" t="s">
        <v>7</v>
      </c>
      <c r="I10" s="1">
        <f>1/I8</f>
        <v>0.82667855090159215</v>
      </c>
      <c r="J10" s="1">
        <f t="shared" ref="J10:P10" si="2">1/J8</f>
        <v>0.82667855090159215</v>
      </c>
      <c r="K10" s="1">
        <f t="shared" si="2"/>
        <v>0.82667855090159215</v>
      </c>
      <c r="L10" s="1">
        <f>1/L8</f>
        <v>0.82667855090159215</v>
      </c>
      <c r="M10" s="1">
        <f t="shared" si="2"/>
        <v>0.82667855090159215</v>
      </c>
      <c r="N10" s="1">
        <f>1/N8</f>
        <v>0.82667855090159215</v>
      </c>
      <c r="O10" s="1">
        <f>1/O8</f>
        <v>0.82667855090159215</v>
      </c>
      <c r="P10" s="1">
        <f t="shared" si="2"/>
        <v>0.82667855090159215</v>
      </c>
    </row>
    <row r="11" spans="1:26" ht="15.75" x14ac:dyDescent="0.25">
      <c r="A11" s="68" t="s">
        <v>35</v>
      </c>
      <c r="B11" s="68"/>
      <c r="C11" s="68"/>
      <c r="D11" s="68"/>
      <c r="E11" s="68"/>
      <c r="F11" s="68"/>
      <c r="G11" s="68"/>
      <c r="T11" s="12"/>
    </row>
    <row r="12" spans="1:26" ht="23.1" customHeight="1" x14ac:dyDescent="0.25">
      <c r="A12" s="20">
        <v>1</v>
      </c>
      <c r="B12" s="10">
        <v>55</v>
      </c>
      <c r="C12" s="10">
        <v>5</v>
      </c>
      <c r="D12" s="10"/>
      <c r="E12" s="10"/>
      <c r="F12" s="10"/>
      <c r="G12" s="10"/>
      <c r="Q12" s="5"/>
      <c r="R12" s="12"/>
      <c r="S12" s="13"/>
    </row>
    <row r="13" spans="1:26" ht="23.1" customHeight="1" x14ac:dyDescent="0.25">
      <c r="A13" s="20">
        <v>2</v>
      </c>
      <c r="B13" s="10">
        <v>54</v>
      </c>
      <c r="C13" s="10">
        <v>6</v>
      </c>
      <c r="D13" s="10"/>
      <c r="E13" s="10"/>
      <c r="F13" s="10"/>
      <c r="G13" s="10"/>
      <c r="Q13" s="5"/>
      <c r="R13" s="12"/>
      <c r="S13" s="13"/>
    </row>
    <row r="14" spans="1:26" ht="23.1" customHeight="1" x14ac:dyDescent="0.25">
      <c r="A14" s="20">
        <v>3</v>
      </c>
      <c r="B14" s="10">
        <v>60</v>
      </c>
      <c r="C14" s="10">
        <v>6</v>
      </c>
      <c r="D14" s="10"/>
      <c r="E14" s="10"/>
      <c r="F14" s="10"/>
      <c r="G14" s="10"/>
      <c r="Q14" s="5"/>
      <c r="R14" s="12"/>
      <c r="S14" s="13"/>
    </row>
    <row r="15" spans="1:26" ht="23.1" customHeight="1" x14ac:dyDescent="0.25">
      <c r="A15" s="20">
        <v>4</v>
      </c>
      <c r="B15" s="10">
        <v>46</v>
      </c>
      <c r="C15" s="10">
        <v>6</v>
      </c>
      <c r="D15" s="10"/>
      <c r="E15" s="10"/>
      <c r="F15" s="10"/>
      <c r="G15" s="10"/>
      <c r="Q15" s="5"/>
      <c r="R15" s="12"/>
      <c r="S15" s="13"/>
    </row>
    <row r="16" spans="1:26" ht="23.1" customHeight="1" x14ac:dyDescent="0.25">
      <c r="A16" s="20">
        <v>5</v>
      </c>
      <c r="B16" s="10">
        <v>42</v>
      </c>
      <c r="C16" s="10">
        <v>6</v>
      </c>
      <c r="D16" s="10"/>
      <c r="E16" s="10"/>
      <c r="F16" s="10"/>
      <c r="G16" s="10"/>
      <c r="Q16" s="5"/>
      <c r="R16" s="12"/>
      <c r="S16" s="13"/>
    </row>
    <row r="17" spans="1:19" ht="23.1" customHeight="1" x14ac:dyDescent="0.25">
      <c r="A17" s="20">
        <v>6</v>
      </c>
      <c r="B17" s="10">
        <v>50</v>
      </c>
      <c r="C17" s="10">
        <v>5</v>
      </c>
      <c r="D17" s="10"/>
      <c r="E17" s="10"/>
      <c r="F17" s="10"/>
      <c r="G17" s="10"/>
      <c r="Q17" s="5"/>
      <c r="R17" s="12"/>
      <c r="S17" s="13"/>
    </row>
    <row r="18" spans="1:19" ht="23.1" customHeight="1" x14ac:dyDescent="0.25">
      <c r="A18" s="20">
        <v>7</v>
      </c>
      <c r="B18" s="10">
        <v>43</v>
      </c>
      <c r="C18" s="10">
        <v>5</v>
      </c>
      <c r="D18" s="10"/>
      <c r="E18" s="10"/>
      <c r="F18" s="10"/>
      <c r="G18" s="10"/>
      <c r="Q18" s="5"/>
      <c r="R18" s="12"/>
      <c r="S18" s="13"/>
    </row>
    <row r="19" spans="1:19" ht="23.1" customHeight="1" x14ac:dyDescent="0.25">
      <c r="A19" s="20">
        <v>8</v>
      </c>
      <c r="B19" s="10">
        <v>35</v>
      </c>
      <c r="C19" s="10">
        <v>4</v>
      </c>
      <c r="D19" s="10"/>
      <c r="E19" s="10"/>
      <c r="F19" s="10"/>
      <c r="G19" s="10"/>
      <c r="Q19" s="5"/>
      <c r="R19" s="12"/>
      <c r="S19" s="13"/>
    </row>
    <row r="20" spans="1:19" ht="23.1" customHeight="1" x14ac:dyDescent="0.25">
      <c r="A20" s="20">
        <v>1</v>
      </c>
      <c r="B20" s="10">
        <v>36</v>
      </c>
      <c r="C20" s="10">
        <v>6</v>
      </c>
      <c r="D20" s="10"/>
      <c r="E20" s="10"/>
      <c r="F20" s="10"/>
      <c r="G20" s="10"/>
      <c r="Q20" s="5"/>
      <c r="R20" s="12"/>
      <c r="S20" s="13"/>
    </row>
    <row r="21" spans="1:19" ht="23.1" customHeight="1" x14ac:dyDescent="0.25">
      <c r="A21" s="20">
        <v>2</v>
      </c>
      <c r="B21" s="10">
        <v>40</v>
      </c>
      <c r="C21" s="10">
        <v>6</v>
      </c>
      <c r="D21" s="10"/>
      <c r="E21" s="10"/>
      <c r="F21" s="10"/>
      <c r="G21" s="10"/>
      <c r="Q21" s="5"/>
      <c r="R21" s="12"/>
      <c r="S21" s="13"/>
    </row>
    <row r="22" spans="1:19" ht="23.1" customHeight="1" x14ac:dyDescent="0.25">
      <c r="A22" s="20">
        <v>3</v>
      </c>
      <c r="B22" s="10">
        <v>44</v>
      </c>
      <c r="C22" s="10">
        <v>6</v>
      </c>
      <c r="D22" s="10"/>
      <c r="E22" s="10"/>
      <c r="F22" s="10"/>
      <c r="G22" s="10"/>
      <c r="Q22" s="5"/>
      <c r="R22" s="12"/>
      <c r="S22" s="13"/>
    </row>
    <row r="23" spans="1:19" ht="23.1" customHeight="1" x14ac:dyDescent="0.25">
      <c r="A23" s="20">
        <v>4</v>
      </c>
      <c r="B23" s="10">
        <v>48</v>
      </c>
      <c r="C23" s="10">
        <v>6</v>
      </c>
      <c r="D23" s="10"/>
      <c r="E23" s="10"/>
      <c r="F23" s="10"/>
      <c r="G23" s="10"/>
      <c r="Q23" s="5"/>
      <c r="R23" s="12"/>
      <c r="S23" s="13"/>
    </row>
    <row r="24" spans="1:19" ht="23.1" customHeight="1" x14ac:dyDescent="0.25">
      <c r="A24" s="20">
        <v>5</v>
      </c>
      <c r="B24" s="10">
        <v>40</v>
      </c>
      <c r="C24" s="10">
        <v>6</v>
      </c>
      <c r="D24" s="10"/>
      <c r="E24" s="10"/>
      <c r="F24" s="10"/>
      <c r="G24" s="10"/>
      <c r="Q24" s="5"/>
      <c r="R24" s="12"/>
      <c r="S24" s="13"/>
    </row>
    <row r="25" spans="1:19" ht="23.1" customHeight="1" x14ac:dyDescent="0.25">
      <c r="A25" s="20">
        <v>6</v>
      </c>
      <c r="B25" s="10">
        <v>46</v>
      </c>
      <c r="C25" s="10">
        <v>6</v>
      </c>
      <c r="D25" s="10"/>
      <c r="E25" s="10"/>
      <c r="F25" s="10"/>
      <c r="G25" s="10"/>
      <c r="Q25" s="5"/>
      <c r="S25" s="13"/>
    </row>
    <row r="26" spans="1:19" ht="23.1" customHeight="1" x14ac:dyDescent="0.25">
      <c r="A26" s="20">
        <v>7</v>
      </c>
      <c r="B26" s="10">
        <v>47</v>
      </c>
      <c r="C26" s="10">
        <v>6</v>
      </c>
      <c r="D26" s="10"/>
      <c r="E26" s="10"/>
      <c r="F26" s="10"/>
      <c r="G26" s="10"/>
      <c r="Q26" s="5"/>
      <c r="R26" s="12"/>
      <c r="S26" s="13"/>
    </row>
    <row r="27" spans="1:19" ht="23.1" customHeight="1" x14ac:dyDescent="0.25">
      <c r="A27" s="20">
        <v>8</v>
      </c>
      <c r="B27" s="10">
        <v>35</v>
      </c>
      <c r="C27" s="10">
        <v>6</v>
      </c>
      <c r="D27" s="10"/>
      <c r="E27" s="10"/>
      <c r="F27" s="10"/>
      <c r="G27" s="10"/>
      <c r="Q27" s="5" t="s">
        <v>34</v>
      </c>
      <c r="R27" s="12"/>
      <c r="S27" s="13"/>
    </row>
    <row r="28" spans="1:19" ht="23.1" customHeight="1" x14ac:dyDescent="0.25">
      <c r="A28" s="20">
        <v>1</v>
      </c>
      <c r="B28" s="10">
        <v>33</v>
      </c>
      <c r="C28" s="10">
        <v>4</v>
      </c>
      <c r="D28" s="10"/>
      <c r="E28" s="10"/>
      <c r="F28" s="10"/>
      <c r="G28" s="10"/>
      <c r="Q28" s="5"/>
      <c r="R28" s="12"/>
      <c r="S28" s="14"/>
    </row>
    <row r="29" spans="1:19" ht="23.1" customHeight="1" x14ac:dyDescent="0.25">
      <c r="A29" s="20">
        <v>2</v>
      </c>
      <c r="B29" s="10">
        <v>35</v>
      </c>
      <c r="C29" s="10">
        <v>7</v>
      </c>
      <c r="D29" s="10"/>
      <c r="E29" s="10"/>
      <c r="F29" s="10"/>
      <c r="G29" s="10"/>
      <c r="Q29" s="5"/>
      <c r="R29" s="12"/>
      <c r="S29" s="14"/>
    </row>
    <row r="30" spans="1:19" ht="23.1" customHeight="1" x14ac:dyDescent="0.25">
      <c r="A30" s="20">
        <v>3</v>
      </c>
      <c r="B30" s="10">
        <v>34</v>
      </c>
      <c r="C30" s="10">
        <v>7</v>
      </c>
      <c r="D30" s="10"/>
      <c r="E30" s="10"/>
      <c r="F30" s="10"/>
      <c r="G30" s="10"/>
      <c r="Q30" s="5"/>
      <c r="R30" s="12"/>
      <c r="S30" s="14"/>
    </row>
    <row r="31" spans="1:19" ht="23.1" customHeight="1" x14ac:dyDescent="0.25">
      <c r="A31" s="20">
        <v>4</v>
      </c>
      <c r="B31" s="10">
        <v>40</v>
      </c>
      <c r="C31" s="10">
        <v>6</v>
      </c>
      <c r="D31" s="10"/>
      <c r="E31" s="10"/>
      <c r="F31" s="10"/>
      <c r="G31" s="10"/>
      <c r="Q31" s="5"/>
      <c r="R31" s="12"/>
      <c r="S31" s="14"/>
    </row>
    <row r="32" spans="1:19" ht="23.1" customHeight="1" x14ac:dyDescent="0.25">
      <c r="A32" s="20">
        <v>5</v>
      </c>
      <c r="B32" s="10">
        <v>42</v>
      </c>
      <c r="C32" s="10">
        <v>5</v>
      </c>
      <c r="D32" s="10"/>
      <c r="E32" s="10"/>
      <c r="F32" s="10"/>
      <c r="G32" s="10"/>
      <c r="Q32" s="5"/>
      <c r="R32" s="12"/>
      <c r="S32" s="14"/>
    </row>
    <row r="33" spans="1:20" ht="23.1" customHeight="1" x14ac:dyDescent="0.25">
      <c r="A33" s="20">
        <v>6</v>
      </c>
      <c r="B33" s="10">
        <v>41</v>
      </c>
      <c r="C33" s="10">
        <v>5</v>
      </c>
      <c r="D33" s="10"/>
      <c r="E33" s="10"/>
      <c r="F33" s="10"/>
      <c r="G33" s="10"/>
      <c r="Q33" s="5"/>
      <c r="R33" s="12"/>
      <c r="S33" s="14"/>
    </row>
    <row r="34" spans="1:20" ht="23.1" customHeight="1" x14ac:dyDescent="0.25">
      <c r="A34" s="20">
        <v>7</v>
      </c>
      <c r="B34" s="10">
        <v>36</v>
      </c>
      <c r="C34" s="10">
        <v>5</v>
      </c>
      <c r="D34" s="10"/>
      <c r="E34" s="10"/>
      <c r="F34" s="10"/>
      <c r="G34" s="10"/>
      <c r="Q34" s="5"/>
      <c r="R34" s="12"/>
      <c r="S34" s="14"/>
    </row>
    <row r="35" spans="1:20" ht="23.1" customHeight="1" x14ac:dyDescent="0.25">
      <c r="A35" s="20">
        <v>8</v>
      </c>
      <c r="B35" s="10">
        <v>33</v>
      </c>
      <c r="C35" s="10">
        <v>4</v>
      </c>
      <c r="D35" s="10"/>
      <c r="E35" s="10"/>
      <c r="F35" s="10"/>
      <c r="G35" s="10"/>
      <c r="Q35" s="5"/>
      <c r="R35" s="12"/>
      <c r="S35" s="14"/>
    </row>
    <row r="36" spans="1:20" x14ac:dyDescent="0.25">
      <c r="A36" s="20" t="s">
        <v>8</v>
      </c>
      <c r="B36" s="10">
        <f>POWER(((SUM(B53:B76))/24),2)</f>
        <v>41.994448074796743</v>
      </c>
      <c r="C36" s="10">
        <f>POWER(((SUM(C53:C76))/24),2)</f>
        <v>5.5521648377419615</v>
      </c>
      <c r="D36" s="10">
        <f t="shared" ref="D36:F36" si="3">POWER(((SUM(D53:D76))/24),2)</f>
        <v>0</v>
      </c>
      <c r="E36" s="10">
        <f t="shared" si="3"/>
        <v>0</v>
      </c>
      <c r="F36" s="10">
        <f t="shared" si="3"/>
        <v>0</v>
      </c>
      <c r="G36" s="10">
        <f>POWER(((SUM(G53:G76))/24),2)</f>
        <v>0</v>
      </c>
      <c r="H36" s="5"/>
      <c r="I36" s="5"/>
      <c r="J36" s="5"/>
      <c r="K36" s="5"/>
      <c r="L36" s="5"/>
      <c r="M36" s="5"/>
      <c r="N36" s="5"/>
      <c r="O36" s="5"/>
      <c r="P36" s="5"/>
      <c r="R36" s="12"/>
      <c r="S36" s="14"/>
      <c r="T36" s="12"/>
    </row>
    <row r="37" spans="1:20" x14ac:dyDescent="0.25">
      <c r="A37" s="20" t="s">
        <v>9</v>
      </c>
      <c r="B37" s="10">
        <f t="shared" ref="B37:G37" si="4">SQRT(2*B36/B9)</f>
        <v>8.3318342498447127</v>
      </c>
      <c r="C37" s="10">
        <f t="shared" si="4"/>
        <v>3.0298038162334202</v>
      </c>
      <c r="D37" s="10">
        <f t="shared" si="4"/>
        <v>0</v>
      </c>
      <c r="E37" s="10">
        <f t="shared" si="4"/>
        <v>0</v>
      </c>
      <c r="F37" s="10">
        <f t="shared" si="4"/>
        <v>0</v>
      </c>
      <c r="G37" s="10">
        <f t="shared" si="4"/>
        <v>0</v>
      </c>
      <c r="H37" s="5"/>
      <c r="I37" s="5"/>
      <c r="J37" s="5"/>
      <c r="K37" s="5"/>
      <c r="L37" s="5"/>
      <c r="M37" s="5"/>
      <c r="N37" s="5"/>
      <c r="O37" s="5"/>
      <c r="P37" s="5"/>
      <c r="R37" s="12"/>
      <c r="S37" s="14"/>
      <c r="T37" s="12"/>
    </row>
    <row r="38" spans="1:20" ht="18" customHeight="1" x14ac:dyDescent="0.25">
      <c r="A38" s="20" t="s">
        <v>10</v>
      </c>
      <c r="B38" s="11">
        <f>B37*(B51^2)*3.1416*3600/4</f>
        <v>368.09002236532712</v>
      </c>
      <c r="C38" s="11">
        <f>C37*(C51^2)*3.1416*3600/4</f>
        <v>133.85294534642222</v>
      </c>
      <c r="D38" s="11">
        <f t="shared" ref="D38:G38" si="5">D37*(D51^2)*3.1416*3600/4</f>
        <v>0</v>
      </c>
      <c r="E38" s="11">
        <f t="shared" si="5"/>
        <v>0</v>
      </c>
      <c r="F38" s="11">
        <f t="shared" si="5"/>
        <v>0</v>
      </c>
      <c r="G38" s="11">
        <f t="shared" si="5"/>
        <v>0</v>
      </c>
      <c r="R38" s="12"/>
      <c r="S38" s="14"/>
      <c r="T38" s="12"/>
    </row>
    <row r="39" spans="1:20" ht="30.75" customHeight="1" x14ac:dyDescent="0.25">
      <c r="A39" s="20" t="s">
        <v>18</v>
      </c>
      <c r="B39" s="11"/>
      <c r="C39" s="11"/>
      <c r="D39" s="11"/>
      <c r="E39" s="11"/>
      <c r="F39" s="11"/>
      <c r="G39" s="11"/>
      <c r="T39" s="12"/>
    </row>
    <row r="40" spans="1:20" x14ac:dyDescent="0.25">
      <c r="A40" s="20" t="s">
        <v>11</v>
      </c>
      <c r="B40" s="19"/>
      <c r="C40" s="19"/>
      <c r="D40" s="19"/>
      <c r="E40" s="19"/>
      <c r="F40" s="19"/>
      <c r="G40" s="19"/>
      <c r="T40" s="12"/>
    </row>
    <row r="41" spans="1:20" x14ac:dyDescent="0.25">
      <c r="A41" s="20" t="s">
        <v>36</v>
      </c>
      <c r="B41" s="10">
        <f t="shared" ref="B41:G41" si="6">B10+B36</f>
        <v>59.994448074796743</v>
      </c>
      <c r="C41" s="10">
        <f t="shared" si="6"/>
        <v>5.5521648377419615</v>
      </c>
      <c r="D41" s="10">
        <f t="shared" si="6"/>
        <v>0</v>
      </c>
      <c r="E41" s="10">
        <f t="shared" si="6"/>
        <v>0</v>
      </c>
      <c r="F41" s="10">
        <f t="shared" si="6"/>
        <v>0</v>
      </c>
      <c r="G41" s="10">
        <f t="shared" si="6"/>
        <v>0</v>
      </c>
      <c r="T41" s="12"/>
    </row>
    <row r="42" spans="1:20" x14ac:dyDescent="0.25">
      <c r="A42" s="60" t="s">
        <v>12</v>
      </c>
      <c r="B42" s="10"/>
      <c r="C42" s="10"/>
      <c r="D42" s="10"/>
      <c r="E42" s="10"/>
      <c r="F42" s="10"/>
      <c r="G42" s="10"/>
      <c r="T42" s="12"/>
    </row>
    <row r="43" spans="1:20" x14ac:dyDescent="0.25">
      <c r="A43" s="60"/>
      <c r="B43" s="10"/>
      <c r="C43" s="10"/>
      <c r="D43" s="10"/>
      <c r="E43" s="10"/>
      <c r="F43" s="10"/>
      <c r="G43" s="10"/>
      <c r="R43" s="1" t="s">
        <v>37</v>
      </c>
      <c r="T43" s="12"/>
    </row>
    <row r="44" spans="1:20" x14ac:dyDescent="0.25">
      <c r="A44" s="60"/>
      <c r="B44" s="10"/>
      <c r="C44" s="10"/>
      <c r="D44" s="10"/>
      <c r="E44" s="10"/>
      <c r="F44" s="10"/>
      <c r="G44" s="10"/>
      <c r="T44" s="12"/>
    </row>
    <row r="45" spans="1:20" x14ac:dyDescent="0.25">
      <c r="A45" s="20" t="s">
        <v>13</v>
      </c>
      <c r="B45" s="10"/>
      <c r="C45" s="10"/>
      <c r="D45" s="10"/>
      <c r="E45" s="10"/>
      <c r="F45" s="10"/>
      <c r="G45" s="10"/>
      <c r="T45" s="12"/>
    </row>
    <row r="46" spans="1:20" ht="30" x14ac:dyDescent="0.25">
      <c r="A46" s="20" t="s">
        <v>20</v>
      </c>
      <c r="B46" s="10"/>
      <c r="C46" s="10"/>
      <c r="D46" s="10"/>
      <c r="E46" s="10"/>
      <c r="F46" s="10"/>
      <c r="G46" s="10"/>
      <c r="T46" s="12"/>
    </row>
    <row r="47" spans="1:20" ht="30" x14ac:dyDescent="0.25">
      <c r="A47" s="20" t="s">
        <v>21</v>
      </c>
      <c r="B47" s="10"/>
      <c r="C47" s="10"/>
      <c r="D47" s="10"/>
      <c r="E47" s="10"/>
      <c r="F47" s="10"/>
      <c r="G47" s="10"/>
      <c r="T47" s="12"/>
    </row>
    <row r="48" spans="1:20" ht="30" x14ac:dyDescent="0.25">
      <c r="A48" s="20" t="s">
        <v>33</v>
      </c>
      <c r="B48" s="15"/>
      <c r="C48" s="15"/>
      <c r="D48" s="15"/>
      <c r="E48" s="15"/>
      <c r="F48" s="15"/>
      <c r="G48" s="10"/>
    </row>
    <row r="49" spans="1:7" ht="30" x14ac:dyDescent="0.25">
      <c r="A49" s="20" t="s">
        <v>19</v>
      </c>
      <c r="B49" s="19"/>
      <c r="C49" s="19"/>
      <c r="D49" s="19"/>
      <c r="E49" s="19"/>
      <c r="F49" s="19"/>
      <c r="G49" s="19"/>
    </row>
    <row r="50" spans="1:7" x14ac:dyDescent="0.25">
      <c r="A50" s="20" t="s">
        <v>25</v>
      </c>
      <c r="B50" s="10"/>
      <c r="C50" s="10"/>
      <c r="D50" s="10"/>
      <c r="E50" s="10"/>
      <c r="F50" s="10"/>
      <c r="G50" s="10"/>
    </row>
    <row r="51" spans="1:7" x14ac:dyDescent="0.25">
      <c r="A51" s="20" t="s">
        <v>24</v>
      </c>
      <c r="B51" s="23">
        <v>0.125</v>
      </c>
      <c r="C51" s="23">
        <f>B51</f>
        <v>0.125</v>
      </c>
      <c r="D51" s="23">
        <f t="shared" ref="D51:G51" si="7">C51</f>
        <v>0.125</v>
      </c>
      <c r="E51" s="23">
        <f t="shared" si="7"/>
        <v>0.125</v>
      </c>
      <c r="F51" s="23">
        <f t="shared" si="7"/>
        <v>0.125</v>
      </c>
      <c r="G51" s="23">
        <f t="shared" si="7"/>
        <v>0.125</v>
      </c>
    </row>
    <row r="53" spans="1:7" hidden="1" x14ac:dyDescent="0.25">
      <c r="A53" s="3">
        <v>1</v>
      </c>
      <c r="B53" s="4">
        <f>SQRT(B12)</f>
        <v>7.416198487095663</v>
      </c>
      <c r="C53" s="4">
        <f>SQRT(C12)</f>
        <v>2.2360679774997898</v>
      </c>
      <c r="D53" s="4">
        <f t="shared" ref="D53:G68" si="8">SQRT(D12)</f>
        <v>0</v>
      </c>
      <c r="E53" s="4">
        <f t="shared" si="8"/>
        <v>0</v>
      </c>
      <c r="F53" s="4">
        <f t="shared" si="8"/>
        <v>0</v>
      </c>
      <c r="G53" s="4">
        <f t="shared" si="8"/>
        <v>0</v>
      </c>
    </row>
    <row r="54" spans="1:7" hidden="1" x14ac:dyDescent="0.25">
      <c r="A54" s="3">
        <v>2</v>
      </c>
      <c r="B54" s="4">
        <f t="shared" ref="B54:G69" si="9">SQRT(B13)</f>
        <v>7.3484692283495345</v>
      </c>
      <c r="C54" s="4">
        <f t="shared" si="9"/>
        <v>2.4494897427831779</v>
      </c>
      <c r="D54" s="4">
        <f t="shared" si="9"/>
        <v>0</v>
      </c>
      <c r="E54" s="4">
        <f t="shared" si="9"/>
        <v>0</v>
      </c>
      <c r="F54" s="4">
        <f t="shared" si="8"/>
        <v>0</v>
      </c>
      <c r="G54" s="4">
        <f t="shared" si="9"/>
        <v>0</v>
      </c>
    </row>
    <row r="55" spans="1:7" hidden="1" x14ac:dyDescent="0.25">
      <c r="A55" s="3">
        <v>3</v>
      </c>
      <c r="B55" s="4">
        <f t="shared" si="9"/>
        <v>7.745966692414834</v>
      </c>
      <c r="C55" s="4">
        <f t="shared" si="9"/>
        <v>2.4494897427831779</v>
      </c>
      <c r="D55" s="4">
        <f t="shared" si="9"/>
        <v>0</v>
      </c>
      <c r="E55" s="4">
        <f t="shared" si="9"/>
        <v>0</v>
      </c>
      <c r="F55" s="4">
        <f t="shared" si="8"/>
        <v>0</v>
      </c>
      <c r="G55" s="4">
        <f t="shared" si="9"/>
        <v>0</v>
      </c>
    </row>
    <row r="56" spans="1:7" hidden="1" x14ac:dyDescent="0.25">
      <c r="A56" s="3">
        <v>4</v>
      </c>
      <c r="B56" s="4">
        <f t="shared" si="9"/>
        <v>6.7823299831252681</v>
      </c>
      <c r="C56" s="4">
        <f t="shared" si="9"/>
        <v>2.4494897427831779</v>
      </c>
      <c r="D56" s="4">
        <f t="shared" si="9"/>
        <v>0</v>
      </c>
      <c r="E56" s="4">
        <f t="shared" si="9"/>
        <v>0</v>
      </c>
      <c r="F56" s="4">
        <f t="shared" si="8"/>
        <v>0</v>
      </c>
      <c r="G56" s="4">
        <f t="shared" si="9"/>
        <v>0</v>
      </c>
    </row>
    <row r="57" spans="1:7" hidden="1" x14ac:dyDescent="0.25">
      <c r="A57" s="3">
        <v>5</v>
      </c>
      <c r="B57" s="4">
        <f t="shared" si="9"/>
        <v>6.4807406984078604</v>
      </c>
      <c r="C57" s="4">
        <f t="shared" si="9"/>
        <v>2.4494897427831779</v>
      </c>
      <c r="D57" s="4">
        <f t="shared" si="9"/>
        <v>0</v>
      </c>
      <c r="E57" s="4">
        <f t="shared" si="9"/>
        <v>0</v>
      </c>
      <c r="F57" s="4">
        <f t="shared" si="8"/>
        <v>0</v>
      </c>
      <c r="G57" s="4">
        <f t="shared" si="9"/>
        <v>0</v>
      </c>
    </row>
    <row r="58" spans="1:7" hidden="1" x14ac:dyDescent="0.25">
      <c r="A58" s="3">
        <v>6</v>
      </c>
      <c r="B58" s="4">
        <f t="shared" si="9"/>
        <v>7.0710678118654755</v>
      </c>
      <c r="C58" s="4">
        <f t="shared" si="9"/>
        <v>2.2360679774997898</v>
      </c>
      <c r="D58" s="4">
        <f t="shared" si="9"/>
        <v>0</v>
      </c>
      <c r="E58" s="4">
        <f t="shared" si="9"/>
        <v>0</v>
      </c>
      <c r="F58" s="4">
        <f t="shared" si="8"/>
        <v>0</v>
      </c>
      <c r="G58" s="4">
        <f t="shared" si="9"/>
        <v>0</v>
      </c>
    </row>
    <row r="59" spans="1:7" hidden="1" x14ac:dyDescent="0.25">
      <c r="A59" s="3">
        <v>7</v>
      </c>
      <c r="B59" s="4">
        <f t="shared" si="9"/>
        <v>6.5574385243020004</v>
      </c>
      <c r="C59" s="4">
        <f t="shared" si="9"/>
        <v>2.2360679774997898</v>
      </c>
      <c r="D59" s="4">
        <f t="shared" si="9"/>
        <v>0</v>
      </c>
      <c r="E59" s="4">
        <f t="shared" si="9"/>
        <v>0</v>
      </c>
      <c r="F59" s="4">
        <f t="shared" si="8"/>
        <v>0</v>
      </c>
      <c r="G59" s="4">
        <f t="shared" si="9"/>
        <v>0</v>
      </c>
    </row>
    <row r="60" spans="1:7" hidden="1" x14ac:dyDescent="0.25">
      <c r="A60" s="3">
        <v>8</v>
      </c>
      <c r="B60" s="4">
        <f t="shared" si="9"/>
        <v>5.9160797830996161</v>
      </c>
      <c r="C60" s="4">
        <f t="shared" si="9"/>
        <v>2</v>
      </c>
      <c r="D60" s="4">
        <f t="shared" si="9"/>
        <v>0</v>
      </c>
      <c r="E60" s="4">
        <f t="shared" si="9"/>
        <v>0</v>
      </c>
      <c r="F60" s="4">
        <f t="shared" si="8"/>
        <v>0</v>
      </c>
      <c r="G60" s="4">
        <f t="shared" si="9"/>
        <v>0</v>
      </c>
    </row>
    <row r="61" spans="1:7" hidden="1" x14ac:dyDescent="0.25">
      <c r="A61" s="3">
        <v>1</v>
      </c>
      <c r="B61" s="4">
        <f t="shared" si="9"/>
        <v>6</v>
      </c>
      <c r="C61" s="4">
        <f t="shared" si="9"/>
        <v>2.4494897427831779</v>
      </c>
      <c r="D61" s="4">
        <f t="shared" si="9"/>
        <v>0</v>
      </c>
      <c r="E61" s="4">
        <f t="shared" si="9"/>
        <v>0</v>
      </c>
      <c r="F61" s="4">
        <f t="shared" si="8"/>
        <v>0</v>
      </c>
      <c r="G61" s="4">
        <f t="shared" si="9"/>
        <v>0</v>
      </c>
    </row>
    <row r="62" spans="1:7" hidden="1" x14ac:dyDescent="0.25">
      <c r="A62" s="3">
        <v>2</v>
      </c>
      <c r="B62" s="4">
        <f t="shared" si="9"/>
        <v>6.324555320336759</v>
      </c>
      <c r="C62" s="4">
        <f t="shared" si="9"/>
        <v>2.4494897427831779</v>
      </c>
      <c r="D62" s="4">
        <f t="shared" si="9"/>
        <v>0</v>
      </c>
      <c r="E62" s="4">
        <f t="shared" si="9"/>
        <v>0</v>
      </c>
      <c r="F62" s="4">
        <f t="shared" si="8"/>
        <v>0</v>
      </c>
      <c r="G62" s="4">
        <f t="shared" si="9"/>
        <v>0</v>
      </c>
    </row>
    <row r="63" spans="1:7" hidden="1" x14ac:dyDescent="0.25">
      <c r="A63" s="3">
        <v>3</v>
      </c>
      <c r="B63" s="4">
        <f t="shared" si="9"/>
        <v>6.6332495807107996</v>
      </c>
      <c r="C63" s="4">
        <f t="shared" si="9"/>
        <v>2.4494897427831779</v>
      </c>
      <c r="D63" s="4">
        <f t="shared" si="9"/>
        <v>0</v>
      </c>
      <c r="E63" s="4">
        <f t="shared" si="9"/>
        <v>0</v>
      </c>
      <c r="F63" s="4">
        <f t="shared" si="8"/>
        <v>0</v>
      </c>
      <c r="G63" s="4">
        <f t="shared" si="9"/>
        <v>0</v>
      </c>
    </row>
    <row r="64" spans="1:7" hidden="1" x14ac:dyDescent="0.25">
      <c r="A64" s="3">
        <v>4</v>
      </c>
      <c r="B64" s="4">
        <f t="shared" si="9"/>
        <v>6.9282032302755088</v>
      </c>
      <c r="C64" s="4">
        <f t="shared" si="9"/>
        <v>2.4494897427831779</v>
      </c>
      <c r="D64" s="4">
        <f t="shared" si="9"/>
        <v>0</v>
      </c>
      <c r="E64" s="4">
        <f t="shared" si="9"/>
        <v>0</v>
      </c>
      <c r="F64" s="4">
        <f t="shared" si="8"/>
        <v>0</v>
      </c>
      <c r="G64" s="4">
        <f t="shared" si="9"/>
        <v>0</v>
      </c>
    </row>
    <row r="65" spans="1:7" hidden="1" x14ac:dyDescent="0.25">
      <c r="A65" s="3">
        <v>5</v>
      </c>
      <c r="B65" s="4">
        <f t="shared" si="9"/>
        <v>6.324555320336759</v>
      </c>
      <c r="C65" s="4">
        <f t="shared" si="9"/>
        <v>2.4494897427831779</v>
      </c>
      <c r="D65" s="4">
        <f t="shared" si="9"/>
        <v>0</v>
      </c>
      <c r="E65" s="4">
        <f t="shared" si="9"/>
        <v>0</v>
      </c>
      <c r="F65" s="4">
        <f t="shared" si="8"/>
        <v>0</v>
      </c>
      <c r="G65" s="4">
        <f t="shared" si="9"/>
        <v>0</v>
      </c>
    </row>
    <row r="66" spans="1:7" hidden="1" x14ac:dyDescent="0.25">
      <c r="A66" s="3">
        <v>6</v>
      </c>
      <c r="B66" s="4">
        <f t="shared" si="9"/>
        <v>6.7823299831252681</v>
      </c>
      <c r="C66" s="4">
        <f t="shared" si="9"/>
        <v>2.4494897427831779</v>
      </c>
      <c r="D66" s="4">
        <f t="shared" si="9"/>
        <v>0</v>
      </c>
      <c r="E66" s="4">
        <f t="shared" si="9"/>
        <v>0</v>
      </c>
      <c r="F66" s="4">
        <f t="shared" si="8"/>
        <v>0</v>
      </c>
      <c r="G66" s="4">
        <f t="shared" si="9"/>
        <v>0</v>
      </c>
    </row>
    <row r="67" spans="1:7" hidden="1" x14ac:dyDescent="0.25">
      <c r="A67" s="3">
        <v>7</v>
      </c>
      <c r="B67" s="4">
        <f t="shared" si="9"/>
        <v>6.8556546004010439</v>
      </c>
      <c r="C67" s="4">
        <f t="shared" si="9"/>
        <v>2.4494897427831779</v>
      </c>
      <c r="D67" s="4">
        <f t="shared" si="9"/>
        <v>0</v>
      </c>
      <c r="E67" s="4">
        <f t="shared" si="9"/>
        <v>0</v>
      </c>
      <c r="F67" s="4">
        <f t="shared" si="8"/>
        <v>0</v>
      </c>
      <c r="G67" s="4">
        <f t="shared" si="9"/>
        <v>0</v>
      </c>
    </row>
    <row r="68" spans="1:7" hidden="1" x14ac:dyDescent="0.25">
      <c r="A68" s="3">
        <v>8</v>
      </c>
      <c r="B68" s="4">
        <f t="shared" si="9"/>
        <v>5.9160797830996161</v>
      </c>
      <c r="C68" s="4">
        <f t="shared" si="9"/>
        <v>2.4494897427831779</v>
      </c>
      <c r="D68" s="4">
        <f t="shared" si="9"/>
        <v>0</v>
      </c>
      <c r="E68" s="4">
        <f t="shared" si="9"/>
        <v>0</v>
      </c>
      <c r="F68" s="4">
        <f t="shared" si="8"/>
        <v>0</v>
      </c>
      <c r="G68" s="4">
        <f t="shared" si="9"/>
        <v>0</v>
      </c>
    </row>
    <row r="69" spans="1:7" hidden="1" x14ac:dyDescent="0.25">
      <c r="A69" s="3">
        <v>1</v>
      </c>
      <c r="B69" s="4">
        <f t="shared" si="9"/>
        <v>5.7445626465380286</v>
      </c>
      <c r="C69" s="4">
        <f t="shared" si="9"/>
        <v>2</v>
      </c>
      <c r="D69" s="4">
        <f t="shared" si="9"/>
        <v>0</v>
      </c>
      <c r="E69" s="4">
        <f t="shared" si="9"/>
        <v>0</v>
      </c>
      <c r="F69" s="4">
        <f t="shared" si="9"/>
        <v>0</v>
      </c>
      <c r="G69" s="4">
        <f t="shared" si="9"/>
        <v>0</v>
      </c>
    </row>
    <row r="70" spans="1:7" hidden="1" x14ac:dyDescent="0.25">
      <c r="A70" s="3">
        <v>2</v>
      </c>
      <c r="B70" s="4">
        <f t="shared" ref="B70:G76" si="10">SQRT(B29)</f>
        <v>5.9160797830996161</v>
      </c>
      <c r="C70" s="4">
        <f t="shared" si="10"/>
        <v>2.6457513110645907</v>
      </c>
      <c r="D70" s="4">
        <f t="shared" si="10"/>
        <v>0</v>
      </c>
      <c r="E70" s="4">
        <f t="shared" si="10"/>
        <v>0</v>
      </c>
      <c r="F70" s="4">
        <f t="shared" si="10"/>
        <v>0</v>
      </c>
      <c r="G70" s="4">
        <f t="shared" si="10"/>
        <v>0</v>
      </c>
    </row>
    <row r="71" spans="1:7" hidden="1" x14ac:dyDescent="0.25">
      <c r="A71" s="3">
        <v>3</v>
      </c>
      <c r="B71" s="4">
        <f t="shared" si="10"/>
        <v>5.8309518948453007</v>
      </c>
      <c r="C71" s="4">
        <f t="shared" si="10"/>
        <v>2.6457513110645907</v>
      </c>
      <c r="D71" s="4">
        <f t="shared" si="10"/>
        <v>0</v>
      </c>
      <c r="E71" s="4">
        <f t="shared" si="10"/>
        <v>0</v>
      </c>
      <c r="F71" s="4">
        <f t="shared" si="10"/>
        <v>0</v>
      </c>
      <c r="G71" s="4">
        <f t="shared" si="10"/>
        <v>0</v>
      </c>
    </row>
    <row r="72" spans="1:7" hidden="1" x14ac:dyDescent="0.25">
      <c r="A72" s="3">
        <v>4</v>
      </c>
      <c r="B72" s="4">
        <f t="shared" si="10"/>
        <v>6.324555320336759</v>
      </c>
      <c r="C72" s="4">
        <f t="shared" si="10"/>
        <v>2.4494897427831779</v>
      </c>
      <c r="D72" s="4">
        <f t="shared" si="10"/>
        <v>0</v>
      </c>
      <c r="E72" s="4">
        <f t="shared" si="10"/>
        <v>0</v>
      </c>
      <c r="F72" s="4">
        <f t="shared" si="10"/>
        <v>0</v>
      </c>
      <c r="G72" s="4">
        <f t="shared" si="10"/>
        <v>0</v>
      </c>
    </row>
    <row r="73" spans="1:7" hidden="1" x14ac:dyDescent="0.25">
      <c r="A73" s="3">
        <v>5</v>
      </c>
      <c r="B73" s="4">
        <f t="shared" si="10"/>
        <v>6.4807406984078604</v>
      </c>
      <c r="C73" s="4">
        <f t="shared" si="10"/>
        <v>2.2360679774997898</v>
      </c>
      <c r="D73" s="4">
        <f t="shared" si="10"/>
        <v>0</v>
      </c>
      <c r="E73" s="4">
        <f t="shared" si="10"/>
        <v>0</v>
      </c>
      <c r="F73" s="4">
        <f t="shared" si="10"/>
        <v>0</v>
      </c>
      <c r="G73" s="4">
        <f t="shared" si="10"/>
        <v>0</v>
      </c>
    </row>
    <row r="74" spans="1:7" hidden="1" x14ac:dyDescent="0.25">
      <c r="A74" s="3">
        <v>6</v>
      </c>
      <c r="B74" s="4">
        <f t="shared" si="10"/>
        <v>6.4031242374328485</v>
      </c>
      <c r="C74" s="4">
        <f t="shared" si="10"/>
        <v>2.2360679774997898</v>
      </c>
      <c r="D74" s="4">
        <f t="shared" si="10"/>
        <v>0</v>
      </c>
      <c r="E74" s="4">
        <f t="shared" si="10"/>
        <v>0</v>
      </c>
      <c r="F74" s="4">
        <f t="shared" si="10"/>
        <v>0</v>
      </c>
      <c r="G74" s="4">
        <f t="shared" si="10"/>
        <v>0</v>
      </c>
    </row>
    <row r="75" spans="1:7" hidden="1" x14ac:dyDescent="0.25">
      <c r="A75" s="3">
        <v>7</v>
      </c>
      <c r="B75" s="4">
        <f t="shared" si="10"/>
        <v>6</v>
      </c>
      <c r="C75" s="4">
        <f t="shared" si="10"/>
        <v>2.2360679774997898</v>
      </c>
      <c r="D75" s="4">
        <f t="shared" si="10"/>
        <v>0</v>
      </c>
      <c r="E75" s="4">
        <f t="shared" si="10"/>
        <v>0</v>
      </c>
      <c r="F75" s="4">
        <f t="shared" si="10"/>
        <v>0</v>
      </c>
      <c r="G75" s="4">
        <f t="shared" si="10"/>
        <v>0</v>
      </c>
    </row>
    <row r="76" spans="1:7" hidden="1" x14ac:dyDescent="0.25">
      <c r="A76" s="3">
        <v>8</v>
      </c>
      <c r="B76" s="4">
        <f t="shared" si="10"/>
        <v>5.7445626465380286</v>
      </c>
      <c r="C76" s="4">
        <f t="shared" si="10"/>
        <v>2</v>
      </c>
      <c r="D76" s="4">
        <f t="shared" si="10"/>
        <v>0</v>
      </c>
      <c r="E76" s="4">
        <f t="shared" si="10"/>
        <v>0</v>
      </c>
      <c r="F76" s="4">
        <f t="shared" si="10"/>
        <v>0</v>
      </c>
      <c r="G76" s="4">
        <f t="shared" si="10"/>
        <v>0</v>
      </c>
    </row>
  </sheetData>
  <mergeCells count="7">
    <mergeCell ref="A42:A44"/>
    <mergeCell ref="A1:B1"/>
    <mergeCell ref="C1:G1"/>
    <mergeCell ref="T1:U1"/>
    <mergeCell ref="A2:E2"/>
    <mergeCell ref="A3:G3"/>
    <mergeCell ref="A11:G11"/>
  </mergeCells>
  <pageMargins left="0.7" right="0.7" top="0.75" bottom="0.75" header="0.3" footer="0.3"/>
  <pageSetup paperSize="9" scale="2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AFB2C-D41D-4E36-BF31-7EF098113514}">
  <dimension ref="B1:M10"/>
  <sheetViews>
    <sheetView zoomScale="70" zoomScaleNormal="70" workbookViewId="0">
      <selection activeCell="M7" sqref="M7"/>
    </sheetView>
  </sheetViews>
  <sheetFormatPr defaultRowHeight="15" x14ac:dyDescent="0.25"/>
  <cols>
    <col min="2" max="2" width="24" customWidth="1"/>
    <col min="3" max="3" width="20.7109375" customWidth="1"/>
    <col min="4" max="4" width="17.7109375" bestFit="1" customWidth="1"/>
    <col min="7" max="7" width="27.5703125" customWidth="1"/>
    <col min="8" max="8" width="23.28515625" customWidth="1"/>
    <col min="9" max="9" width="17.7109375" bestFit="1" customWidth="1"/>
    <col min="11" max="11" width="20.5703125" bestFit="1" customWidth="1"/>
    <col min="12" max="12" width="12.42578125" bestFit="1" customWidth="1"/>
    <col min="13" max="13" width="17.7109375" bestFit="1" customWidth="1"/>
  </cols>
  <sheetData>
    <row r="1" spans="2:13" ht="15.75" thickBot="1" x14ac:dyDescent="0.3"/>
    <row r="2" spans="2:13" ht="21.75" customHeight="1" thickBot="1" x14ac:dyDescent="0.3">
      <c r="B2" s="71" t="s">
        <v>38</v>
      </c>
      <c r="C2" s="72"/>
      <c r="D2" s="35"/>
      <c r="G2" s="73" t="s">
        <v>39</v>
      </c>
      <c r="H2" s="74"/>
      <c r="I2" s="35"/>
      <c r="K2" s="75" t="s">
        <v>42</v>
      </c>
      <c r="L2" s="76"/>
    </row>
    <row r="3" spans="2:13" ht="16.5" thickBot="1" x14ac:dyDescent="0.3">
      <c r="B3" s="27" t="s">
        <v>27</v>
      </c>
      <c r="C3" s="27" t="s">
        <v>28</v>
      </c>
      <c r="D3" s="39" t="s">
        <v>40</v>
      </c>
      <c r="G3" s="28" t="s">
        <v>27</v>
      </c>
      <c r="H3" s="28" t="s">
        <v>28</v>
      </c>
      <c r="I3" s="39" t="s">
        <v>40</v>
      </c>
      <c r="K3" s="46" t="s">
        <v>27</v>
      </c>
      <c r="L3" s="46" t="s">
        <v>28</v>
      </c>
      <c r="M3" s="39" t="s">
        <v>40</v>
      </c>
    </row>
    <row r="4" spans="2:13" ht="16.5" thickBot="1" x14ac:dyDescent="0.3">
      <c r="B4" s="24">
        <v>3.0429398845150688</v>
      </c>
      <c r="C4" s="17">
        <v>197.83034997476841</v>
      </c>
      <c r="D4" s="38">
        <f>C4/((120*120*3.14)/(4*1000000)*3600)</f>
        <v>4.861365445239846</v>
      </c>
      <c r="G4" s="29">
        <v>4.6808725690063069</v>
      </c>
      <c r="H4" s="30">
        <v>147.22767822215945</v>
      </c>
      <c r="I4" s="38">
        <f>H4/((100*100*3.14)/(4*1000000)*3600)</f>
        <v>5.2097550680169666</v>
      </c>
      <c r="K4" s="40">
        <v>2.9379384868767096</v>
      </c>
      <c r="L4" s="41">
        <v>191.60970383667302</v>
      </c>
      <c r="M4" s="38">
        <f>L4/((125*125*3.14)/(4*1000000)*3600)</f>
        <v>4.3393563501581998</v>
      </c>
    </row>
    <row r="5" spans="2:13" ht="15.75" x14ac:dyDescent="0.25">
      <c r="B5" s="25">
        <v>6.0990628302377345</v>
      </c>
      <c r="C5" s="18">
        <v>185.99892048559107</v>
      </c>
      <c r="D5" s="36"/>
      <c r="G5" s="31">
        <v>6.4008705094807024</v>
      </c>
      <c r="H5" s="32">
        <v>134.39345958262297</v>
      </c>
      <c r="I5" s="36"/>
      <c r="K5" s="42">
        <v>5.8996884372454073</v>
      </c>
      <c r="L5" s="43">
        <v>170.34738936081865</v>
      </c>
    </row>
    <row r="6" spans="2:13" ht="15.75" x14ac:dyDescent="0.25">
      <c r="B6" s="25">
        <v>10.663537142602395</v>
      </c>
      <c r="C6" s="18">
        <v>144.48557545073896</v>
      </c>
      <c r="D6" s="36"/>
      <c r="G6" s="31">
        <v>10.944885595204902</v>
      </c>
      <c r="H6" s="32">
        <v>110.34723640786252</v>
      </c>
      <c r="I6" s="36"/>
      <c r="K6" s="42">
        <v>10.653140721065137</v>
      </c>
      <c r="L6" s="43">
        <v>145.10604423431099</v>
      </c>
    </row>
    <row r="7" spans="2:13" ht="15.75" x14ac:dyDescent="0.25">
      <c r="B7" s="25">
        <v>15.397347643598888</v>
      </c>
      <c r="C7" s="18">
        <v>111.78150594390107</v>
      </c>
      <c r="D7" s="36"/>
      <c r="G7" s="31">
        <v>15.568993653687652</v>
      </c>
      <c r="H7" s="32">
        <v>85.608782465648574</v>
      </c>
      <c r="I7" s="36"/>
      <c r="K7" s="42">
        <v>15.425588987972267</v>
      </c>
      <c r="L7" s="43">
        <v>117.10355398771341</v>
      </c>
    </row>
    <row r="8" spans="2:13" ht="15.75" x14ac:dyDescent="0.25">
      <c r="B8" s="25">
        <v>21.142337323185984</v>
      </c>
      <c r="C8" s="18">
        <v>66.882949530091949</v>
      </c>
      <c r="D8" s="36"/>
      <c r="G8" s="31">
        <v>21.1</v>
      </c>
      <c r="H8" s="32">
        <v>35.878641782743479</v>
      </c>
      <c r="I8" s="36"/>
      <c r="K8" s="42">
        <v>21.205596831804929</v>
      </c>
      <c r="L8" s="43">
        <v>81.368156845310409</v>
      </c>
    </row>
    <row r="9" spans="2:13" ht="16.5" thickBot="1" x14ac:dyDescent="0.3">
      <c r="B9" s="26">
        <v>21.142337323185984</v>
      </c>
      <c r="C9" s="16">
        <v>0</v>
      </c>
      <c r="D9" s="1"/>
      <c r="G9" s="33">
        <v>21.1</v>
      </c>
      <c r="H9" s="34">
        <v>0</v>
      </c>
      <c r="I9" s="1"/>
      <c r="K9" s="44">
        <v>23.856249999999999</v>
      </c>
      <c r="L9" s="47">
        <v>42.554700517350867</v>
      </c>
    </row>
    <row r="10" spans="2:13" ht="16.5" thickBot="1" x14ac:dyDescent="0.3">
      <c r="K10" s="44">
        <v>23.856249999999999</v>
      </c>
      <c r="L10" s="45">
        <v>0</v>
      </c>
    </row>
  </sheetData>
  <mergeCells count="3">
    <mergeCell ref="B2:C2"/>
    <mergeCell ref="G2:H2"/>
    <mergeCell ref="K2:L2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EC4EF-4164-4290-AC52-4A7BDB3D6771}">
  <sheetPr>
    <pageSetUpPr fitToPage="1"/>
  </sheetPr>
  <dimension ref="A1:AA141"/>
  <sheetViews>
    <sheetView topLeftCell="A14" zoomScaleNormal="100" workbookViewId="0">
      <selection activeCell="U15" sqref="U15"/>
    </sheetView>
  </sheetViews>
  <sheetFormatPr defaultColWidth="18" defaultRowHeight="15" x14ac:dyDescent="0.25"/>
  <cols>
    <col min="2" max="2" width="13" customWidth="1"/>
    <col min="3" max="3" width="12.42578125" customWidth="1"/>
    <col min="4" max="6" width="14.85546875" customWidth="1"/>
    <col min="7" max="7" width="18.28515625" customWidth="1"/>
    <col min="8" max="8" width="0" hidden="1" customWidth="1"/>
    <col min="9" max="16" width="14.85546875" hidden="1" customWidth="1"/>
    <col min="17" max="17" width="6.7109375" hidden="1" customWidth="1"/>
    <col min="18" max="18" width="1.7109375" hidden="1" customWidth="1"/>
    <col min="19" max="19" width="7" customWidth="1"/>
    <col min="20" max="20" width="20.7109375" customWidth="1"/>
    <col min="21" max="21" width="20.42578125" customWidth="1"/>
    <col min="22" max="22" width="10.28515625" customWidth="1"/>
    <col min="23" max="23" width="16.42578125" customWidth="1"/>
  </cols>
  <sheetData>
    <row r="1" spans="1:27" ht="50.25" customHeight="1" thickBot="1" x14ac:dyDescent="0.3">
      <c r="A1" s="61" t="s">
        <v>44</v>
      </c>
      <c r="B1" s="62"/>
      <c r="C1" s="61" t="s">
        <v>22</v>
      </c>
      <c r="D1" s="63"/>
      <c r="E1" s="63"/>
      <c r="F1" s="63"/>
      <c r="G1" s="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53" t="str">
        <f>A1</f>
        <v>MAX 200 E RVC - SAÍDA Ø125</v>
      </c>
      <c r="U1" s="54"/>
      <c r="V1" s="37"/>
      <c r="W1" s="1"/>
      <c r="X1" s="1"/>
      <c r="Y1" s="1"/>
      <c r="Z1" s="1"/>
      <c r="AA1" s="1"/>
    </row>
    <row r="2" spans="1:27" ht="45" customHeight="1" thickBot="1" x14ac:dyDescent="0.3">
      <c r="A2" s="64" t="s">
        <v>23</v>
      </c>
      <c r="B2" s="65"/>
      <c r="C2" s="65"/>
      <c r="D2" s="65"/>
      <c r="E2" s="66"/>
      <c r="F2" s="21">
        <v>15</v>
      </c>
      <c r="G2" s="59">
        <f ca="1">TODAY()</f>
        <v>44966</v>
      </c>
      <c r="H2" s="1" t="s">
        <v>1</v>
      </c>
      <c r="I2" s="1">
        <f xml:space="preserve"> (101.325 * ((1 - 2.557 *$F$2* 0.00001) ^ 5.2561))*1000</f>
        <v>101120.89777241502</v>
      </c>
      <c r="J2" s="1"/>
      <c r="K2" s="1"/>
      <c r="L2" s="1"/>
      <c r="M2" s="1"/>
      <c r="N2" s="1"/>
      <c r="O2" s="1"/>
      <c r="P2" s="1"/>
      <c r="Q2" s="1"/>
      <c r="R2" s="1"/>
      <c r="S2" s="1"/>
      <c r="T2" s="55" t="s">
        <v>27</v>
      </c>
      <c r="U2" s="55" t="s">
        <v>28</v>
      </c>
      <c r="V2" s="37"/>
      <c r="W2" s="1"/>
      <c r="X2" s="1"/>
      <c r="Y2" s="1" t="s">
        <v>37</v>
      </c>
      <c r="Z2" s="1"/>
      <c r="AA2" s="1"/>
    </row>
    <row r="3" spans="1:27" ht="19.5" thickBot="1" x14ac:dyDescent="0.3">
      <c r="A3" s="67" t="s">
        <v>0</v>
      </c>
      <c r="B3" s="67"/>
      <c r="C3" s="67"/>
      <c r="D3" s="67"/>
      <c r="E3" s="67"/>
      <c r="F3" s="67"/>
      <c r="G3" s="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56">
        <f>B41/10</f>
        <v>14.246597174446862</v>
      </c>
      <c r="U3" s="56">
        <f>B38</f>
        <v>201.12561932899922</v>
      </c>
      <c r="V3" s="37"/>
      <c r="W3" s="6"/>
      <c r="X3" s="1"/>
      <c r="Y3" s="36"/>
      <c r="Z3" s="6"/>
      <c r="AA3" s="1"/>
    </row>
    <row r="4" spans="1:27" ht="19.5" thickBot="1" x14ac:dyDescent="0.3">
      <c r="A4" s="22" t="s">
        <v>15</v>
      </c>
      <c r="B4" s="22"/>
      <c r="C4" s="22"/>
      <c r="D4" s="22"/>
      <c r="E4" s="22"/>
      <c r="F4" s="22"/>
      <c r="G4" s="2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7">
        <f>C41/10</f>
        <v>8.0371490869069859</v>
      </c>
      <c r="U4" s="57">
        <f>C38</f>
        <v>314.05739227224905</v>
      </c>
      <c r="V4" s="37"/>
      <c r="W4" s="6"/>
      <c r="X4" s="1"/>
      <c r="Y4" s="36"/>
      <c r="Z4" s="6"/>
      <c r="AA4" s="1"/>
    </row>
    <row r="5" spans="1:27" ht="19.5" thickBot="1" x14ac:dyDescent="0.3">
      <c r="A5" s="20" t="s">
        <v>14</v>
      </c>
      <c r="B5" s="22" t="s">
        <v>16</v>
      </c>
      <c r="C5" s="22" t="s">
        <v>29</v>
      </c>
      <c r="D5" s="22" t="s">
        <v>30</v>
      </c>
      <c r="E5" s="22" t="s">
        <v>17</v>
      </c>
      <c r="F5" s="22" t="s">
        <v>31</v>
      </c>
      <c r="G5" s="22" t="s">
        <v>32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8">
        <f>D41/10</f>
        <v>29.301583262508206</v>
      </c>
      <c r="U5" s="58">
        <f>D38</f>
        <v>98.84735903755228</v>
      </c>
      <c r="V5" s="37"/>
      <c r="W5" s="1"/>
      <c r="X5" s="1"/>
      <c r="Y5" s="36"/>
      <c r="Z5" s="1"/>
      <c r="AA5" s="1"/>
    </row>
    <row r="6" spans="1:27" ht="19.5" thickBot="1" x14ac:dyDescent="0.3">
      <c r="A6" s="20" t="s">
        <v>2</v>
      </c>
      <c r="B6" s="7">
        <v>20</v>
      </c>
      <c r="C6" s="7">
        <v>20</v>
      </c>
      <c r="D6" s="7">
        <v>20</v>
      </c>
      <c r="E6" s="7">
        <v>20</v>
      </c>
      <c r="F6" s="7">
        <v>20</v>
      </c>
      <c r="G6" s="7">
        <v>20</v>
      </c>
      <c r="H6" s="7">
        <v>11</v>
      </c>
      <c r="I6" s="7">
        <v>18</v>
      </c>
      <c r="J6" s="7">
        <v>18</v>
      </c>
      <c r="K6" s="7">
        <v>18</v>
      </c>
      <c r="L6" s="7">
        <v>18</v>
      </c>
      <c r="M6" s="7">
        <v>18</v>
      </c>
      <c r="N6" s="7">
        <v>18</v>
      </c>
      <c r="O6" s="7">
        <v>18</v>
      </c>
      <c r="P6" s="7">
        <v>18</v>
      </c>
      <c r="Q6" s="1"/>
      <c r="R6" s="1"/>
      <c r="S6" s="1"/>
      <c r="T6" s="57">
        <f>E41/10</f>
        <v>15.968297879165494</v>
      </c>
      <c r="U6" s="57">
        <f>E38</f>
        <v>243.71795772288118</v>
      </c>
      <c r="V6" s="37"/>
      <c r="W6" s="1"/>
      <c r="X6" s="1"/>
      <c r="Y6" s="36"/>
      <c r="Z6" s="1"/>
      <c r="AA6" s="1"/>
    </row>
    <row r="7" spans="1:27" ht="19.5" thickBot="1" x14ac:dyDescent="0.3">
      <c r="A7" s="20" t="s">
        <v>3</v>
      </c>
      <c r="B7" s="7">
        <v>18</v>
      </c>
      <c r="C7" s="7">
        <v>18</v>
      </c>
      <c r="D7" s="7">
        <v>18</v>
      </c>
      <c r="E7" s="7">
        <v>18</v>
      </c>
      <c r="F7" s="7">
        <v>18</v>
      </c>
      <c r="G7" s="7">
        <v>18</v>
      </c>
      <c r="H7" s="7">
        <v>10</v>
      </c>
      <c r="I7" s="7">
        <v>17</v>
      </c>
      <c r="J7" s="7">
        <v>17</v>
      </c>
      <c r="K7" s="7">
        <v>17</v>
      </c>
      <c r="L7" s="7">
        <v>17</v>
      </c>
      <c r="M7" s="7">
        <v>17</v>
      </c>
      <c r="N7" s="7">
        <v>17</v>
      </c>
      <c r="O7" s="7">
        <v>17</v>
      </c>
      <c r="P7" s="7">
        <v>17</v>
      </c>
      <c r="Q7" s="1"/>
      <c r="R7" s="1"/>
      <c r="S7" s="1"/>
      <c r="T7" s="58">
        <f>F41/10</f>
        <v>24.952762115835334</v>
      </c>
      <c r="U7" s="58">
        <f>F38</f>
        <v>175.73601842098455</v>
      </c>
      <c r="V7" s="37"/>
      <c r="W7" s="1"/>
      <c r="X7" s="1"/>
      <c r="Y7" s="36"/>
      <c r="Z7" s="1"/>
      <c r="AA7" s="1"/>
    </row>
    <row r="8" spans="1:27" ht="19.5" thickBot="1" x14ac:dyDescent="0.3">
      <c r="A8" s="8" t="s">
        <v>4</v>
      </c>
      <c r="B8" s="9">
        <f>I8</f>
        <v>1.2014071891305083</v>
      </c>
      <c r="C8" s="9">
        <f>J8</f>
        <v>1.2014071891305083</v>
      </c>
      <c r="D8" s="9">
        <f>I8</f>
        <v>1.2014071891305083</v>
      </c>
      <c r="E8" s="9">
        <f>J8</f>
        <v>1.2014071891305083</v>
      </c>
      <c r="F8" s="9">
        <f>K8</f>
        <v>1.2014071891305083</v>
      </c>
      <c r="G8" s="9">
        <f>L8</f>
        <v>1.2014071891305083</v>
      </c>
      <c r="H8" s="2" t="s">
        <v>5</v>
      </c>
      <c r="I8" s="1">
        <f>($I$2-0.378*I7)/(287.1*(B6+273.15))</f>
        <v>1.2014071891305083</v>
      </c>
      <c r="J8" s="1">
        <f>($I$2-0.378*J7)/(287.1*(E6+273.15))</f>
        <v>1.2014071891305083</v>
      </c>
      <c r="K8" s="1">
        <f>($I$2-0.378*K7)/(287.1*(F6+273.15))</f>
        <v>1.2014071891305083</v>
      </c>
      <c r="L8" s="1">
        <f>($I$2-0.378*L7)/(287.1*(G6+273.15))</f>
        <v>1.2014071891305083</v>
      </c>
      <c r="M8" s="1">
        <f t="shared" ref="M8:P8" si="0">($I$2-0.378*M7)/(287.1*(H6+273.15))</f>
        <v>1.2394598539278852</v>
      </c>
      <c r="N8" s="1">
        <f t="shared" si="0"/>
        <v>1.2096600291726209</v>
      </c>
      <c r="O8" s="1">
        <f t="shared" si="0"/>
        <v>1.2096600291726209</v>
      </c>
      <c r="P8" s="1">
        <f t="shared" si="0"/>
        <v>1.2096600291726209</v>
      </c>
      <c r="Q8" s="1"/>
      <c r="R8" s="1"/>
      <c r="S8" s="1"/>
      <c r="T8" s="57">
        <f>G41/10</f>
        <v>0</v>
      </c>
      <c r="U8" s="57">
        <f>G38</f>
        <v>0</v>
      </c>
      <c r="V8" s="37"/>
      <c r="W8" s="1"/>
      <c r="X8" s="1"/>
      <c r="Y8" s="36"/>
      <c r="Z8" s="1"/>
      <c r="AA8" s="1"/>
    </row>
    <row r="9" spans="1:27" ht="18" x14ac:dyDescent="0.25">
      <c r="A9" s="8" t="s">
        <v>6</v>
      </c>
      <c r="B9" s="9">
        <f>B8*(B10+$I$2)/$I$2</f>
        <v>1.2029517060209582</v>
      </c>
      <c r="C9" s="9">
        <f>C8*(C10+$I$2)/$I$2</f>
        <v>1.2020012340883737</v>
      </c>
      <c r="D9" s="9">
        <f>D8*(D10+$I$2)/$I$2</f>
        <v>1.2048526498861274</v>
      </c>
      <c r="E9" s="9">
        <f>E8*(E10+$I$2)/$I$2</f>
        <v>1.2027734925335987</v>
      </c>
      <c r="F9" s="9">
        <f>F8*(F10+$I$2)/$I$2</f>
        <v>1.2042586049282622</v>
      </c>
      <c r="G9" s="9">
        <f>G8*(G10+$I$2)/$I$2</f>
        <v>1.2014071891305083</v>
      </c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2"/>
      <c r="U9" s="1"/>
      <c r="V9" s="1"/>
      <c r="W9" s="1"/>
      <c r="X9" s="1"/>
      <c r="Y9" s="36"/>
      <c r="Z9" s="1"/>
      <c r="AA9" s="1"/>
    </row>
    <row r="10" spans="1:27" x14ac:dyDescent="0.25">
      <c r="A10" s="20" t="s">
        <v>26</v>
      </c>
      <c r="B10" s="7">
        <v>130</v>
      </c>
      <c r="C10" s="7">
        <v>50</v>
      </c>
      <c r="D10" s="7">
        <v>290</v>
      </c>
      <c r="E10" s="7">
        <v>115</v>
      </c>
      <c r="F10" s="7">
        <v>240</v>
      </c>
      <c r="G10" s="7"/>
      <c r="H10" s="1" t="s">
        <v>7</v>
      </c>
      <c r="I10" s="1">
        <f>1/I8</f>
        <v>0.83235726325537285</v>
      </c>
      <c r="J10" s="1">
        <f t="shared" ref="J10:P10" si="1">1/J8</f>
        <v>0.83235726325537285</v>
      </c>
      <c r="K10" s="1">
        <f t="shared" si="1"/>
        <v>0.83235726325537285</v>
      </c>
      <c r="L10" s="1">
        <f>1/L8</f>
        <v>0.83235726325537285</v>
      </c>
      <c r="M10" s="1">
        <f t="shared" si="1"/>
        <v>0.80680305766336058</v>
      </c>
      <c r="N10" s="1">
        <f>1/N8</f>
        <v>0.82667855090159215</v>
      </c>
      <c r="O10" s="1">
        <f>1/O8</f>
        <v>0.82667855090159215</v>
      </c>
      <c r="P10" s="1">
        <f t="shared" si="1"/>
        <v>0.82667855090159215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x14ac:dyDescent="0.25">
      <c r="A11" s="68" t="s">
        <v>35</v>
      </c>
      <c r="B11" s="68"/>
      <c r="C11" s="68"/>
      <c r="D11" s="68"/>
      <c r="E11" s="68"/>
      <c r="F11" s="68"/>
      <c r="G11" s="68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2"/>
      <c r="U11" s="1"/>
      <c r="V11" s="1"/>
      <c r="W11" s="1"/>
      <c r="X11" s="1"/>
      <c r="Y11" s="1"/>
      <c r="Z11" s="1"/>
      <c r="AA11" s="1"/>
    </row>
    <row r="12" spans="1:27" x14ac:dyDescent="0.25">
      <c r="A12" s="20">
        <v>1</v>
      </c>
      <c r="B12" s="10">
        <v>11</v>
      </c>
      <c r="C12" s="10">
        <v>30</v>
      </c>
      <c r="D12" s="10">
        <v>8</v>
      </c>
      <c r="E12" s="10">
        <v>50</v>
      </c>
      <c r="F12" s="10">
        <v>12</v>
      </c>
      <c r="G12" s="10">
        <v>0</v>
      </c>
      <c r="H12" s="1"/>
      <c r="I12" s="1"/>
      <c r="J12" s="1"/>
      <c r="K12" s="1"/>
      <c r="L12" s="1"/>
      <c r="M12" s="1"/>
      <c r="N12" s="1"/>
      <c r="O12" s="1"/>
      <c r="P12" s="1"/>
      <c r="Q12" s="5"/>
      <c r="R12" s="12"/>
      <c r="S12" s="13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20">
        <v>2</v>
      </c>
      <c r="B13" s="10">
        <v>12</v>
      </c>
      <c r="C13" s="10">
        <v>30</v>
      </c>
      <c r="D13" s="10">
        <v>4</v>
      </c>
      <c r="E13" s="10">
        <v>51</v>
      </c>
      <c r="F13" s="10">
        <v>15</v>
      </c>
      <c r="G13" s="10">
        <v>0</v>
      </c>
      <c r="H13" s="1"/>
      <c r="I13" s="1"/>
      <c r="J13" s="1"/>
      <c r="K13" s="1"/>
      <c r="L13" s="1"/>
      <c r="M13" s="1"/>
      <c r="N13" s="1"/>
      <c r="O13" s="1"/>
      <c r="P13" s="1"/>
      <c r="Q13" s="5"/>
      <c r="R13" s="12"/>
      <c r="S13" s="13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20">
        <v>3</v>
      </c>
      <c r="B14" s="10">
        <v>12</v>
      </c>
      <c r="C14" s="10">
        <v>34</v>
      </c>
      <c r="D14" s="10">
        <v>1</v>
      </c>
      <c r="E14" s="10">
        <v>54</v>
      </c>
      <c r="F14" s="10">
        <v>14</v>
      </c>
      <c r="G14" s="10">
        <v>0</v>
      </c>
      <c r="H14" s="1"/>
      <c r="I14" s="1"/>
      <c r="J14" s="1"/>
      <c r="K14" s="1"/>
      <c r="L14" s="1"/>
      <c r="M14" s="1"/>
      <c r="N14" s="1"/>
      <c r="O14" s="1"/>
      <c r="P14" s="1"/>
      <c r="Q14" s="5"/>
      <c r="R14" s="12"/>
      <c r="S14" s="13"/>
      <c r="T14" s="1"/>
      <c r="U14" s="1"/>
      <c r="V14" s="1"/>
      <c r="W14" s="1"/>
      <c r="X14" s="1"/>
      <c r="Y14" s="1"/>
      <c r="Z14" s="1"/>
      <c r="AA14" s="1"/>
    </row>
    <row r="15" spans="1:27" x14ac:dyDescent="0.25">
      <c r="A15" s="20">
        <v>4</v>
      </c>
      <c r="B15" s="10">
        <v>13</v>
      </c>
      <c r="C15" s="10">
        <v>34</v>
      </c>
      <c r="D15" s="10">
        <v>1</v>
      </c>
      <c r="E15" s="10">
        <v>52</v>
      </c>
      <c r="F15" s="10">
        <v>12</v>
      </c>
      <c r="G15" s="10">
        <v>0</v>
      </c>
      <c r="H15" s="1"/>
      <c r="I15" s="1"/>
      <c r="J15" s="1"/>
      <c r="K15" s="1"/>
      <c r="L15" s="1"/>
      <c r="M15" s="1"/>
      <c r="N15" s="1"/>
      <c r="O15" s="1"/>
      <c r="P15" s="1"/>
      <c r="Q15" s="5"/>
      <c r="R15" s="12"/>
      <c r="S15" s="13"/>
      <c r="T15" s="1"/>
      <c r="U15" s="1"/>
      <c r="V15" s="1"/>
      <c r="W15" s="1"/>
      <c r="X15" s="1"/>
      <c r="Y15" s="1"/>
      <c r="Z15" s="1"/>
      <c r="AA15" s="1"/>
    </row>
    <row r="16" spans="1:27" x14ac:dyDescent="0.25">
      <c r="A16" s="20">
        <v>5</v>
      </c>
      <c r="B16" s="10">
        <v>14</v>
      </c>
      <c r="C16" s="10">
        <v>35</v>
      </c>
      <c r="D16" s="10">
        <v>2</v>
      </c>
      <c r="E16" s="10">
        <v>50</v>
      </c>
      <c r="F16" s="10">
        <v>10</v>
      </c>
      <c r="G16" s="10">
        <v>0</v>
      </c>
      <c r="H16" s="1"/>
      <c r="I16" s="1"/>
      <c r="J16" s="1"/>
      <c r="K16" s="1"/>
      <c r="L16" s="1"/>
      <c r="M16" s="1"/>
      <c r="N16" s="1"/>
      <c r="O16" s="1"/>
      <c r="P16" s="1"/>
      <c r="Q16" s="5"/>
      <c r="R16" s="12"/>
      <c r="S16" s="13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20">
        <v>6</v>
      </c>
      <c r="B17" s="10">
        <v>15</v>
      </c>
      <c r="C17" s="10">
        <v>32</v>
      </c>
      <c r="D17" s="10">
        <v>5</v>
      </c>
      <c r="E17" s="10">
        <v>50</v>
      </c>
      <c r="F17" s="10">
        <v>12</v>
      </c>
      <c r="G17" s="10">
        <v>0</v>
      </c>
      <c r="H17" s="1"/>
      <c r="I17" s="1"/>
      <c r="J17" s="1"/>
      <c r="K17" s="1"/>
      <c r="L17" s="1"/>
      <c r="M17" s="1"/>
      <c r="N17" s="1"/>
      <c r="O17" s="1"/>
      <c r="P17" s="1"/>
      <c r="Q17" s="5"/>
      <c r="R17" s="12"/>
      <c r="S17" s="13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20">
        <v>7</v>
      </c>
      <c r="B18" s="10">
        <v>11</v>
      </c>
      <c r="C18" s="10">
        <v>24</v>
      </c>
      <c r="D18" s="10">
        <v>4</v>
      </c>
      <c r="E18" s="10">
        <v>46</v>
      </c>
      <c r="F18" s="10">
        <v>11</v>
      </c>
      <c r="G18" s="10">
        <v>0</v>
      </c>
      <c r="H18" s="1"/>
      <c r="I18" s="1"/>
      <c r="J18" s="1"/>
      <c r="K18" s="1"/>
      <c r="L18" s="1"/>
      <c r="M18" s="1"/>
      <c r="N18" s="1"/>
      <c r="O18" s="1"/>
      <c r="P18" s="1"/>
      <c r="Q18" s="5"/>
      <c r="R18" s="12"/>
      <c r="S18" s="13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20">
        <v>8</v>
      </c>
      <c r="B19" s="10">
        <v>12</v>
      </c>
      <c r="C19" s="10">
        <v>25</v>
      </c>
      <c r="D19" s="10">
        <v>2</v>
      </c>
      <c r="E19" s="10">
        <v>39</v>
      </c>
      <c r="F19" s="10">
        <v>8</v>
      </c>
      <c r="G19" s="10">
        <v>0</v>
      </c>
      <c r="H19" s="1"/>
      <c r="I19" s="1"/>
      <c r="J19" s="1"/>
      <c r="K19" s="1"/>
      <c r="L19" s="1"/>
      <c r="M19" s="1"/>
      <c r="N19" s="1"/>
      <c r="O19" s="1"/>
      <c r="P19" s="1"/>
      <c r="Q19" s="5"/>
      <c r="R19" s="12"/>
      <c r="S19" s="13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20">
        <v>1</v>
      </c>
      <c r="B20" s="10">
        <v>11</v>
      </c>
      <c r="C20" s="10">
        <v>30</v>
      </c>
      <c r="D20" s="10">
        <v>8</v>
      </c>
      <c r="E20" s="10">
        <v>40</v>
      </c>
      <c r="F20" s="10">
        <v>8</v>
      </c>
      <c r="G20" s="10">
        <v>0</v>
      </c>
      <c r="H20" s="1"/>
      <c r="I20" s="1"/>
      <c r="J20" s="1"/>
      <c r="K20" s="1"/>
      <c r="L20" s="1"/>
      <c r="M20" s="1"/>
      <c r="N20" s="1"/>
      <c r="O20" s="1"/>
      <c r="P20" s="1"/>
      <c r="Q20" s="5"/>
      <c r="R20" s="12"/>
      <c r="S20" s="13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20">
        <v>2</v>
      </c>
      <c r="B21" s="10">
        <v>12</v>
      </c>
      <c r="C21" s="10">
        <v>30</v>
      </c>
      <c r="D21" s="10">
        <v>4</v>
      </c>
      <c r="E21" s="10">
        <v>43</v>
      </c>
      <c r="F21" s="10">
        <v>10</v>
      </c>
      <c r="G21" s="10">
        <v>0</v>
      </c>
      <c r="H21" s="1"/>
      <c r="I21" s="1"/>
      <c r="J21" s="1"/>
      <c r="K21" s="1"/>
      <c r="L21" s="1"/>
      <c r="M21" s="1"/>
      <c r="N21" s="1"/>
      <c r="O21" s="1"/>
      <c r="P21" s="1"/>
      <c r="Q21" s="5"/>
      <c r="R21" s="12"/>
      <c r="S21" s="13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20">
        <v>3</v>
      </c>
      <c r="B22" s="10">
        <v>12</v>
      </c>
      <c r="C22" s="10">
        <v>34</v>
      </c>
      <c r="D22" s="10">
        <v>1</v>
      </c>
      <c r="E22" s="10">
        <v>44</v>
      </c>
      <c r="F22" s="10">
        <v>11</v>
      </c>
      <c r="G22" s="10">
        <v>0</v>
      </c>
      <c r="H22" s="1"/>
      <c r="I22" s="1"/>
      <c r="J22" s="1"/>
      <c r="K22" s="1"/>
      <c r="L22" s="1"/>
      <c r="M22" s="1"/>
      <c r="N22" s="1"/>
      <c r="O22" s="1"/>
      <c r="P22" s="1"/>
      <c r="Q22" s="5"/>
      <c r="R22" s="12"/>
      <c r="S22" s="13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20">
        <v>4</v>
      </c>
      <c r="B23" s="10">
        <v>13</v>
      </c>
      <c r="C23" s="10">
        <v>34</v>
      </c>
      <c r="D23" s="10">
        <v>1</v>
      </c>
      <c r="E23" s="10">
        <v>45</v>
      </c>
      <c r="F23" s="10">
        <v>10</v>
      </c>
      <c r="G23" s="10">
        <v>0</v>
      </c>
      <c r="H23" s="1"/>
      <c r="I23" s="1"/>
      <c r="J23" s="1"/>
      <c r="K23" s="1"/>
      <c r="L23" s="1"/>
      <c r="M23" s="1"/>
      <c r="N23" s="1"/>
      <c r="O23" s="1"/>
      <c r="P23" s="1"/>
      <c r="Q23" s="5"/>
      <c r="R23" s="12"/>
      <c r="S23" s="13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20">
        <v>5</v>
      </c>
      <c r="B24" s="10">
        <v>14</v>
      </c>
      <c r="C24" s="10">
        <v>35</v>
      </c>
      <c r="D24" s="10">
        <v>2</v>
      </c>
      <c r="E24" s="10">
        <v>46</v>
      </c>
      <c r="F24" s="10">
        <v>10</v>
      </c>
      <c r="G24" s="10">
        <v>0</v>
      </c>
      <c r="H24" s="1"/>
      <c r="I24" s="1"/>
      <c r="J24" s="1"/>
      <c r="K24" s="1"/>
      <c r="L24" s="1"/>
      <c r="M24" s="1"/>
      <c r="N24" s="1"/>
      <c r="O24" s="1"/>
      <c r="P24" s="1"/>
      <c r="Q24" s="5"/>
      <c r="R24" s="12"/>
      <c r="S24" s="13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20">
        <v>6</v>
      </c>
      <c r="B25" s="10">
        <v>15</v>
      </c>
      <c r="C25" s="10">
        <v>32</v>
      </c>
      <c r="D25" s="10">
        <v>5</v>
      </c>
      <c r="E25" s="10">
        <v>39</v>
      </c>
      <c r="F25" s="10">
        <v>10</v>
      </c>
      <c r="G25" s="10">
        <v>0</v>
      </c>
      <c r="H25" s="1"/>
      <c r="I25" s="1"/>
      <c r="J25" s="1"/>
      <c r="K25" s="1"/>
      <c r="L25" s="1"/>
      <c r="M25" s="1"/>
      <c r="N25" s="1"/>
      <c r="O25" s="1"/>
      <c r="P25" s="1"/>
      <c r="Q25" s="5"/>
      <c r="R25" s="12"/>
      <c r="S25" s="13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20">
        <v>7</v>
      </c>
      <c r="B26" s="10">
        <v>11</v>
      </c>
      <c r="C26" s="10">
        <v>24</v>
      </c>
      <c r="D26" s="10">
        <v>4</v>
      </c>
      <c r="E26" s="10">
        <v>37</v>
      </c>
      <c r="F26" s="10">
        <v>11</v>
      </c>
      <c r="G26" s="10">
        <v>0</v>
      </c>
      <c r="H26" s="1"/>
      <c r="I26" s="1"/>
      <c r="J26" s="1"/>
      <c r="K26" s="1"/>
      <c r="L26" s="1"/>
      <c r="M26" s="1"/>
      <c r="N26" s="1"/>
      <c r="O26" s="1"/>
      <c r="P26" s="1"/>
      <c r="Q26" s="5"/>
      <c r="R26" s="12"/>
      <c r="S26" s="13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20">
        <v>8</v>
      </c>
      <c r="B27" s="10">
        <v>12</v>
      </c>
      <c r="C27" s="10">
        <v>25</v>
      </c>
      <c r="D27" s="10">
        <v>2</v>
      </c>
      <c r="E27" s="10">
        <v>31</v>
      </c>
      <c r="F27" s="10">
        <v>7</v>
      </c>
      <c r="G27" s="10">
        <v>0</v>
      </c>
      <c r="H27" s="1"/>
      <c r="I27" s="1"/>
      <c r="J27" s="1"/>
      <c r="K27" s="1"/>
      <c r="L27" s="1"/>
      <c r="M27" s="1"/>
      <c r="N27" s="1"/>
      <c r="O27" s="1"/>
      <c r="P27" s="1"/>
      <c r="Q27" s="5" t="s">
        <v>34</v>
      </c>
      <c r="R27" s="12"/>
      <c r="S27" s="13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20">
        <v>1</v>
      </c>
      <c r="B28" s="10">
        <v>11</v>
      </c>
      <c r="C28" s="10">
        <v>30</v>
      </c>
      <c r="D28" s="10">
        <v>8</v>
      </c>
      <c r="E28" s="10">
        <v>42</v>
      </c>
      <c r="F28" s="10">
        <v>6</v>
      </c>
      <c r="G28" s="10">
        <v>0</v>
      </c>
      <c r="H28" s="1"/>
      <c r="I28" s="1"/>
      <c r="J28" s="1"/>
      <c r="K28" s="1"/>
      <c r="L28" s="1"/>
      <c r="M28" s="1"/>
      <c r="N28" s="1"/>
      <c r="O28" s="1"/>
      <c r="P28" s="1"/>
      <c r="Q28" s="5"/>
      <c r="R28" s="12"/>
      <c r="S28" s="14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20">
        <v>2</v>
      </c>
      <c r="B29" s="10">
        <v>12</v>
      </c>
      <c r="C29" s="10">
        <v>30</v>
      </c>
      <c r="D29" s="10">
        <v>4</v>
      </c>
      <c r="E29" s="10">
        <v>47</v>
      </c>
      <c r="F29" s="10">
        <v>7</v>
      </c>
      <c r="G29" s="10">
        <v>0</v>
      </c>
      <c r="H29" s="1"/>
      <c r="I29" s="1"/>
      <c r="J29" s="1"/>
      <c r="K29" s="1"/>
      <c r="L29" s="1"/>
      <c r="M29" s="1"/>
      <c r="N29" s="1"/>
      <c r="O29" s="1"/>
      <c r="P29" s="1"/>
      <c r="Q29" s="5"/>
      <c r="R29" s="12"/>
      <c r="S29" s="14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20">
        <v>3</v>
      </c>
      <c r="B30" s="10">
        <v>12</v>
      </c>
      <c r="C30" s="10">
        <v>34</v>
      </c>
      <c r="D30" s="10">
        <v>1</v>
      </c>
      <c r="E30" s="10">
        <v>49</v>
      </c>
      <c r="F30" s="10">
        <v>8</v>
      </c>
      <c r="G30" s="10">
        <v>0</v>
      </c>
      <c r="H30" s="1"/>
      <c r="I30" s="1"/>
      <c r="J30" s="1"/>
      <c r="K30" s="1"/>
      <c r="L30" s="1"/>
      <c r="M30" s="1"/>
      <c r="N30" s="1"/>
      <c r="O30" s="1"/>
      <c r="P30" s="1"/>
      <c r="Q30" s="5"/>
      <c r="R30" s="12"/>
      <c r="S30" s="14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20">
        <v>4</v>
      </c>
      <c r="B31" s="10">
        <v>13</v>
      </c>
      <c r="C31" s="10">
        <v>34</v>
      </c>
      <c r="D31" s="10">
        <v>1</v>
      </c>
      <c r="E31" s="10">
        <v>51</v>
      </c>
      <c r="F31" s="10">
        <v>9</v>
      </c>
      <c r="G31" s="10">
        <v>0</v>
      </c>
      <c r="H31" s="1"/>
      <c r="I31" s="1"/>
      <c r="J31" s="1"/>
      <c r="K31" s="1"/>
      <c r="L31" s="1"/>
      <c r="M31" s="1"/>
      <c r="N31" s="1"/>
      <c r="O31" s="1"/>
      <c r="P31" s="1"/>
      <c r="Q31" s="5"/>
      <c r="R31" s="12"/>
      <c r="S31" s="14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20">
        <v>5</v>
      </c>
      <c r="B32" s="10">
        <v>14</v>
      </c>
      <c r="C32" s="10">
        <v>35</v>
      </c>
      <c r="D32" s="10">
        <v>2</v>
      </c>
      <c r="E32" s="10">
        <v>47</v>
      </c>
      <c r="F32" s="10">
        <v>10</v>
      </c>
      <c r="G32" s="10">
        <v>0</v>
      </c>
      <c r="H32" s="1"/>
      <c r="I32" s="1"/>
      <c r="J32" s="1"/>
      <c r="K32" s="1"/>
      <c r="L32" s="1"/>
      <c r="M32" s="1"/>
      <c r="N32" s="1"/>
      <c r="O32" s="1"/>
      <c r="P32" s="1"/>
      <c r="Q32" s="5"/>
      <c r="R32" s="12"/>
      <c r="S32" s="14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20">
        <v>6</v>
      </c>
      <c r="B33" s="10">
        <v>15</v>
      </c>
      <c r="C33" s="10">
        <v>32</v>
      </c>
      <c r="D33" s="10">
        <v>5</v>
      </c>
      <c r="E33" s="10">
        <v>47</v>
      </c>
      <c r="F33" s="10">
        <v>8</v>
      </c>
      <c r="G33" s="10">
        <v>0</v>
      </c>
      <c r="H33" s="1"/>
      <c r="I33" s="1"/>
      <c r="J33" s="1"/>
      <c r="K33" s="1"/>
      <c r="L33" s="1"/>
      <c r="M33" s="1"/>
      <c r="N33" s="1"/>
      <c r="O33" s="1"/>
      <c r="P33" s="1"/>
      <c r="Q33" s="5"/>
      <c r="R33" s="12"/>
      <c r="S33" s="14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20">
        <v>7</v>
      </c>
      <c r="B34" s="10">
        <v>11</v>
      </c>
      <c r="C34" s="10">
        <v>24</v>
      </c>
      <c r="D34" s="10">
        <v>4</v>
      </c>
      <c r="E34" s="10">
        <v>42</v>
      </c>
      <c r="F34" s="10">
        <v>6</v>
      </c>
      <c r="G34" s="10"/>
      <c r="H34" s="1"/>
      <c r="I34" s="1"/>
      <c r="J34" s="1"/>
      <c r="K34" s="1"/>
      <c r="L34" s="1"/>
      <c r="M34" s="1"/>
      <c r="N34" s="1"/>
      <c r="O34" s="1"/>
      <c r="P34" s="1"/>
      <c r="Q34" s="5"/>
      <c r="R34" s="12"/>
      <c r="S34" s="14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20">
        <v>8</v>
      </c>
      <c r="B35" s="10">
        <v>12</v>
      </c>
      <c r="C35" s="10">
        <v>25</v>
      </c>
      <c r="D35" s="10">
        <v>2</v>
      </c>
      <c r="E35" s="10">
        <v>35</v>
      </c>
      <c r="F35" s="10">
        <v>7</v>
      </c>
      <c r="G35" s="10">
        <v>0</v>
      </c>
      <c r="H35" s="1"/>
      <c r="I35" s="1"/>
      <c r="J35" s="1"/>
      <c r="K35" s="1"/>
      <c r="L35" s="1"/>
      <c r="M35" s="1"/>
      <c r="N35" s="1"/>
      <c r="O35" s="1"/>
      <c r="P35" s="1"/>
      <c r="Q35" s="5"/>
      <c r="R35" s="12"/>
      <c r="S35" s="14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20" t="s">
        <v>8</v>
      </c>
      <c r="B36" s="10">
        <f>POWER(((SUM(B53:B76))/24),2)</f>
        <v>12.465971744468607</v>
      </c>
      <c r="C36" s="10">
        <f>POWER(((SUM(C53:C76))/24),2)</f>
        <v>30.371490869069856</v>
      </c>
      <c r="D36" s="10">
        <f>POWER(((SUM(D53:D76))/24),2)</f>
        <v>3.0158326250820791</v>
      </c>
      <c r="E36" s="10">
        <f>POWER(((SUM(E53:E76))/24),2)</f>
        <v>44.682978791654946</v>
      </c>
      <c r="F36" s="10">
        <f>POWER(((SUM(F53:F76))/24),2)</f>
        <v>9.5276211583533268</v>
      </c>
      <c r="G36" s="10">
        <f>POWER(((SUM(G53:G76))/24),2)</f>
        <v>0</v>
      </c>
      <c r="H36" s="5"/>
      <c r="I36" s="5"/>
      <c r="J36" s="5"/>
      <c r="K36" s="5"/>
      <c r="L36" s="5"/>
      <c r="M36" s="5"/>
      <c r="N36" s="5"/>
      <c r="O36" s="5"/>
      <c r="P36" s="5"/>
      <c r="Q36" s="1"/>
      <c r="R36" s="12"/>
      <c r="S36" s="14"/>
      <c r="T36" s="12"/>
      <c r="U36" s="1"/>
      <c r="V36" s="1"/>
      <c r="W36" s="1"/>
      <c r="X36" s="1"/>
      <c r="Y36" s="1"/>
      <c r="Z36" s="1"/>
      <c r="AA36" s="1"/>
    </row>
    <row r="37" spans="1:27" x14ac:dyDescent="0.25">
      <c r="A37" s="20" t="s">
        <v>9</v>
      </c>
      <c r="B37" s="10">
        <f t="shared" ref="B37:C37" si="2">SQRT(2*B36/B9)</f>
        <v>4.5525421006479183</v>
      </c>
      <c r="C37" s="10">
        <f t="shared" si="2"/>
        <v>7.1087885526921664</v>
      </c>
      <c r="D37" s="10">
        <f t="shared" ref="D37" si="3">SQRT(2*D36/D9)</f>
        <v>2.2374412820089358</v>
      </c>
      <c r="E37" s="10">
        <f t="shared" ref="E37:F37" si="4">SQRT(2*E36/E9)</f>
        <v>8.6197393303794652</v>
      </c>
      <c r="F37" s="10">
        <f t="shared" si="4"/>
        <v>3.9778404418636684</v>
      </c>
      <c r="G37" s="10">
        <f t="shared" ref="G37" si="5">SQRT(2*G36/G9)</f>
        <v>0</v>
      </c>
      <c r="H37" s="5"/>
      <c r="I37" s="5"/>
      <c r="J37" s="5"/>
      <c r="K37" s="5"/>
      <c r="L37" s="5"/>
      <c r="M37" s="5"/>
      <c r="N37" s="5"/>
      <c r="O37" s="5"/>
      <c r="P37" s="5"/>
      <c r="Q37" s="1"/>
      <c r="R37" s="12"/>
      <c r="S37" s="14"/>
      <c r="T37" s="12"/>
      <c r="U37" s="1"/>
      <c r="V37" s="1"/>
      <c r="W37" s="1"/>
      <c r="X37" s="1"/>
      <c r="Y37" s="1"/>
      <c r="Z37" s="1"/>
      <c r="AA37" s="1"/>
    </row>
    <row r="38" spans="1:27" ht="18" x14ac:dyDescent="0.25">
      <c r="A38" s="20" t="s">
        <v>10</v>
      </c>
      <c r="B38" s="77">
        <f>B37*(B51^2)*3.1416*3600/4</f>
        <v>201.12561932899922</v>
      </c>
      <c r="C38" s="77">
        <f>C37*(C51^2)*3.1416*3600/4</f>
        <v>314.05739227224905</v>
      </c>
      <c r="D38" s="77">
        <f>D37*(D51^2)*3.1416*3600/4</f>
        <v>98.84735903755228</v>
      </c>
      <c r="E38" s="77">
        <f>E37*(E51^2)*3.1416*3600/4</f>
        <v>243.71795772288118</v>
      </c>
      <c r="F38" s="77">
        <f>F37*(F51^2)*3.1416*3600/4</f>
        <v>175.73601842098455</v>
      </c>
      <c r="G38" s="11">
        <f t="shared" ref="G38" si="6">G37*(G51^2)*3.1416*3600/4</f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2"/>
      <c r="S38" s="14"/>
      <c r="T38" s="12"/>
      <c r="U38" s="1"/>
      <c r="V38" s="1"/>
      <c r="W38" s="1"/>
      <c r="X38" s="1"/>
      <c r="Y38" s="1"/>
      <c r="Z38" s="1"/>
      <c r="AA38" s="1"/>
    </row>
    <row r="39" spans="1:27" ht="30" x14ac:dyDescent="0.25">
      <c r="A39" s="20" t="s">
        <v>18</v>
      </c>
      <c r="B39" s="11"/>
      <c r="C39" s="11"/>
      <c r="D39" s="11"/>
      <c r="E39" s="11"/>
      <c r="F39" s="11"/>
      <c r="G39" s="1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2"/>
      <c r="U39" s="1"/>
      <c r="V39" s="1"/>
      <c r="W39" s="1"/>
      <c r="X39" s="1"/>
      <c r="Y39" s="1"/>
      <c r="Z39" s="1"/>
      <c r="AA39" s="1"/>
    </row>
    <row r="40" spans="1:27" x14ac:dyDescent="0.25">
      <c r="A40" s="20" t="s">
        <v>11</v>
      </c>
      <c r="B40" s="19"/>
      <c r="C40" s="19"/>
      <c r="D40" s="19"/>
      <c r="E40" s="19"/>
      <c r="F40" s="19"/>
      <c r="G40" s="19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2"/>
      <c r="U40" s="1"/>
      <c r="V40" s="1"/>
      <c r="W40" s="1"/>
      <c r="X40" s="1"/>
      <c r="Y40" s="1"/>
      <c r="Z40" s="1"/>
      <c r="AA40" s="1"/>
    </row>
    <row r="41" spans="1:27" x14ac:dyDescent="0.25">
      <c r="A41" s="20" t="s">
        <v>36</v>
      </c>
      <c r="B41" s="10">
        <f>B10+B36</f>
        <v>142.46597174446862</v>
      </c>
      <c r="C41" s="10">
        <f t="shared" ref="C41:G41" si="7">C10+C36</f>
        <v>80.371490869069859</v>
      </c>
      <c r="D41" s="10">
        <f t="shared" si="7"/>
        <v>293.01583262508206</v>
      </c>
      <c r="E41" s="10">
        <f>E10+E36</f>
        <v>159.68297879165493</v>
      </c>
      <c r="F41" s="10">
        <f>F10+F36</f>
        <v>249.52762115835333</v>
      </c>
      <c r="G41" s="10">
        <f t="shared" si="7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2"/>
      <c r="U41" s="1"/>
      <c r="V41" s="1"/>
      <c r="W41" s="1"/>
      <c r="X41" s="1"/>
      <c r="Y41" s="1"/>
      <c r="Z41" s="1"/>
      <c r="AA41" s="1"/>
    </row>
    <row r="42" spans="1:27" x14ac:dyDescent="0.25">
      <c r="A42" s="60" t="s">
        <v>12</v>
      </c>
      <c r="B42" s="10"/>
      <c r="C42" s="10"/>
      <c r="D42" s="10"/>
      <c r="E42" s="10"/>
      <c r="F42" s="10"/>
      <c r="G42" s="10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2"/>
      <c r="U42" s="1"/>
      <c r="V42" s="1"/>
      <c r="W42" s="1"/>
      <c r="X42" s="1"/>
      <c r="Y42" s="1"/>
      <c r="Z42" s="1"/>
      <c r="AA42" s="1"/>
    </row>
    <row r="43" spans="1:27" x14ac:dyDescent="0.25">
      <c r="A43" s="60"/>
      <c r="B43" s="10"/>
      <c r="C43" s="10"/>
      <c r="D43" s="10"/>
      <c r="E43" s="10"/>
      <c r="F43" s="10"/>
      <c r="G43" s="10"/>
      <c r="H43" s="1"/>
      <c r="I43" s="1"/>
      <c r="J43" s="1"/>
      <c r="K43" s="1"/>
      <c r="L43" s="1"/>
      <c r="M43" s="1"/>
      <c r="N43" s="1"/>
      <c r="O43" s="1"/>
      <c r="P43" s="1"/>
      <c r="Q43" s="1"/>
      <c r="R43" s="1" t="s">
        <v>37</v>
      </c>
      <c r="S43" s="1"/>
      <c r="T43" s="12"/>
      <c r="U43" s="1"/>
      <c r="V43" s="1"/>
      <c r="W43" s="1"/>
      <c r="X43" s="1"/>
      <c r="Y43" s="1"/>
      <c r="Z43" s="1"/>
      <c r="AA43" s="1"/>
    </row>
    <row r="44" spans="1:27" x14ac:dyDescent="0.25">
      <c r="A44" s="60"/>
      <c r="B44" s="10"/>
      <c r="C44" s="10"/>
      <c r="D44" s="10"/>
      <c r="E44" s="10"/>
      <c r="F44" s="10"/>
      <c r="G44" s="10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2"/>
      <c r="U44" s="1"/>
      <c r="V44" s="1"/>
      <c r="W44" s="1"/>
      <c r="X44" s="1"/>
      <c r="Y44" s="1"/>
      <c r="Z44" s="1"/>
      <c r="AA44" s="1"/>
    </row>
    <row r="45" spans="1:27" x14ac:dyDescent="0.25">
      <c r="A45" s="20" t="s">
        <v>13</v>
      </c>
      <c r="B45" s="10"/>
      <c r="C45" s="10"/>
      <c r="D45" s="10"/>
      <c r="E45" s="10"/>
      <c r="F45" s="10"/>
      <c r="G45" s="1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2"/>
      <c r="U45" s="1"/>
      <c r="V45" s="1"/>
      <c r="W45" s="1"/>
      <c r="X45" s="1"/>
      <c r="Y45" s="1"/>
      <c r="Z45" s="1"/>
      <c r="AA45" s="1"/>
    </row>
    <row r="46" spans="1:27" ht="30" x14ac:dyDescent="0.25">
      <c r="A46" s="20" t="s">
        <v>20</v>
      </c>
      <c r="B46" s="10"/>
      <c r="C46" s="10"/>
      <c r="D46" s="10"/>
      <c r="E46" s="10"/>
      <c r="F46" s="10"/>
      <c r="G46" s="10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2"/>
      <c r="U46" s="1"/>
      <c r="V46" s="1"/>
      <c r="W46" s="1"/>
      <c r="X46" s="1"/>
      <c r="Y46" s="1"/>
      <c r="Z46" s="1"/>
      <c r="AA46" s="1"/>
    </row>
    <row r="47" spans="1:27" ht="30" x14ac:dyDescent="0.25">
      <c r="A47" s="20" t="s">
        <v>21</v>
      </c>
      <c r="B47" s="10"/>
      <c r="C47" s="10"/>
      <c r="D47" s="10"/>
      <c r="E47" s="10"/>
      <c r="F47" s="10"/>
      <c r="G47" s="1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2"/>
      <c r="U47" s="1"/>
      <c r="V47" s="1"/>
      <c r="W47" s="1"/>
      <c r="X47" s="1"/>
      <c r="Y47" s="1"/>
      <c r="Z47" s="1"/>
      <c r="AA47" s="1"/>
    </row>
    <row r="48" spans="1:27" ht="30" x14ac:dyDescent="0.25">
      <c r="A48" s="20" t="s">
        <v>33</v>
      </c>
      <c r="B48" s="15"/>
      <c r="C48" s="15"/>
      <c r="D48" s="15"/>
      <c r="E48" s="15"/>
      <c r="F48" s="15"/>
      <c r="G48" s="10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30" x14ac:dyDescent="0.25">
      <c r="A49" s="20" t="s">
        <v>19</v>
      </c>
      <c r="B49" s="19"/>
      <c r="C49" s="19"/>
      <c r="D49" s="19"/>
      <c r="E49" s="19"/>
      <c r="F49" s="19"/>
      <c r="G49" s="1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20" t="s">
        <v>25</v>
      </c>
      <c r="B50" s="10"/>
      <c r="C50" s="10"/>
      <c r="D50" s="10"/>
      <c r="E50" s="10"/>
      <c r="F50" s="10"/>
      <c r="G50" s="1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20" t="s">
        <v>24</v>
      </c>
      <c r="B51" s="23">
        <v>0.125</v>
      </c>
      <c r="C51" s="23">
        <f>B51</f>
        <v>0.125</v>
      </c>
      <c r="D51" s="23">
        <f t="shared" ref="D51:G51" si="8">C51</f>
        <v>0.125</v>
      </c>
      <c r="E51" s="23">
        <v>0.1</v>
      </c>
      <c r="F51" s="23">
        <v>0.125</v>
      </c>
      <c r="G51" s="23">
        <f t="shared" si="8"/>
        <v>0.125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3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idden="1" x14ac:dyDescent="0.25">
      <c r="A53" s="3">
        <v>1</v>
      </c>
      <c r="B53" s="4">
        <f>SQRT(B12)</f>
        <v>3.3166247903553998</v>
      </c>
      <c r="C53" s="4">
        <f>SQRT(C12)</f>
        <v>5.4772255750516612</v>
      </c>
      <c r="D53" s="4">
        <f t="shared" ref="D53:G68" si="9">SQRT(D12)</f>
        <v>2.8284271247461903</v>
      </c>
      <c r="E53" s="4">
        <f t="shared" si="9"/>
        <v>7.0710678118654755</v>
      </c>
      <c r="F53" s="4">
        <f t="shared" si="9"/>
        <v>3.4641016151377544</v>
      </c>
      <c r="G53" s="4">
        <f t="shared" si="9"/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idden="1" x14ac:dyDescent="0.25">
      <c r="A54" s="3">
        <v>2</v>
      </c>
      <c r="B54" s="4">
        <f t="shared" ref="B54:G69" si="10">SQRT(B13)</f>
        <v>3.4641016151377544</v>
      </c>
      <c r="C54" s="4">
        <f t="shared" si="10"/>
        <v>5.4772255750516612</v>
      </c>
      <c r="D54" s="4">
        <f t="shared" si="10"/>
        <v>2</v>
      </c>
      <c r="E54" s="4">
        <f t="shared" si="10"/>
        <v>7.1414284285428504</v>
      </c>
      <c r="F54" s="4">
        <f t="shared" si="9"/>
        <v>3.872983346207417</v>
      </c>
      <c r="G54" s="4">
        <f t="shared" si="10"/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idden="1" x14ac:dyDescent="0.25">
      <c r="A55" s="3">
        <v>3</v>
      </c>
      <c r="B55" s="4">
        <f t="shared" si="10"/>
        <v>3.4641016151377544</v>
      </c>
      <c r="C55" s="4">
        <f t="shared" si="10"/>
        <v>5.8309518948453007</v>
      </c>
      <c r="D55" s="4">
        <f t="shared" si="10"/>
        <v>1</v>
      </c>
      <c r="E55" s="4">
        <f t="shared" si="10"/>
        <v>7.3484692283495345</v>
      </c>
      <c r="F55" s="4">
        <f t="shared" si="9"/>
        <v>3.7416573867739413</v>
      </c>
      <c r="G55" s="4">
        <f t="shared" si="10"/>
        <v>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idden="1" x14ac:dyDescent="0.25">
      <c r="A56" s="3">
        <v>4</v>
      </c>
      <c r="B56" s="4">
        <f t="shared" si="10"/>
        <v>3.6055512754639891</v>
      </c>
      <c r="C56" s="4">
        <f t="shared" si="10"/>
        <v>5.8309518948453007</v>
      </c>
      <c r="D56" s="4">
        <f t="shared" si="10"/>
        <v>1</v>
      </c>
      <c r="E56" s="4">
        <f t="shared" si="10"/>
        <v>7.2111025509279782</v>
      </c>
      <c r="F56" s="4">
        <f t="shared" si="9"/>
        <v>3.4641016151377544</v>
      </c>
      <c r="G56" s="4">
        <f t="shared" si="10"/>
        <v>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idden="1" x14ac:dyDescent="0.25">
      <c r="A57" s="3">
        <v>5</v>
      </c>
      <c r="B57" s="4">
        <f t="shared" si="10"/>
        <v>3.7416573867739413</v>
      </c>
      <c r="C57" s="4">
        <f t="shared" si="10"/>
        <v>5.9160797830996161</v>
      </c>
      <c r="D57" s="4">
        <f t="shared" si="10"/>
        <v>1.4142135623730951</v>
      </c>
      <c r="E57" s="4">
        <f t="shared" si="10"/>
        <v>7.0710678118654755</v>
      </c>
      <c r="F57" s="4">
        <f t="shared" si="9"/>
        <v>3.1622776601683795</v>
      </c>
      <c r="G57" s="4">
        <f t="shared" si="10"/>
        <v>0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idden="1" x14ac:dyDescent="0.25">
      <c r="A58" s="3">
        <v>6</v>
      </c>
      <c r="B58" s="4">
        <f t="shared" si="10"/>
        <v>3.872983346207417</v>
      </c>
      <c r="C58" s="4">
        <f t="shared" si="10"/>
        <v>5.6568542494923806</v>
      </c>
      <c r="D58" s="4">
        <f t="shared" si="10"/>
        <v>2.2360679774997898</v>
      </c>
      <c r="E58" s="4">
        <f t="shared" si="10"/>
        <v>7.0710678118654755</v>
      </c>
      <c r="F58" s="4">
        <f t="shared" si="9"/>
        <v>3.4641016151377544</v>
      </c>
      <c r="G58" s="4">
        <f t="shared" si="10"/>
        <v>0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idden="1" x14ac:dyDescent="0.25">
      <c r="A59" s="3">
        <v>7</v>
      </c>
      <c r="B59" s="4">
        <f t="shared" si="10"/>
        <v>3.3166247903553998</v>
      </c>
      <c r="C59" s="4">
        <f t="shared" si="10"/>
        <v>4.8989794855663558</v>
      </c>
      <c r="D59" s="4">
        <f t="shared" si="10"/>
        <v>2</v>
      </c>
      <c r="E59" s="4">
        <f t="shared" si="10"/>
        <v>6.7823299831252681</v>
      </c>
      <c r="F59" s="4">
        <f t="shared" si="9"/>
        <v>3.3166247903553998</v>
      </c>
      <c r="G59" s="4">
        <f t="shared" si="10"/>
        <v>0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idden="1" x14ac:dyDescent="0.25">
      <c r="A60" s="3">
        <v>8</v>
      </c>
      <c r="B60" s="4">
        <f t="shared" si="10"/>
        <v>3.4641016151377544</v>
      </c>
      <c r="C60" s="4">
        <f t="shared" si="10"/>
        <v>5</v>
      </c>
      <c r="D60" s="4">
        <f t="shared" si="10"/>
        <v>1.4142135623730951</v>
      </c>
      <c r="E60" s="4">
        <f t="shared" si="10"/>
        <v>6.2449979983983983</v>
      </c>
      <c r="F60" s="4">
        <f t="shared" si="9"/>
        <v>2.8284271247461903</v>
      </c>
      <c r="G60" s="4">
        <f t="shared" si="10"/>
        <v>0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idden="1" x14ac:dyDescent="0.25">
      <c r="A61" s="3">
        <v>1</v>
      </c>
      <c r="B61" s="4">
        <f t="shared" si="10"/>
        <v>3.3166247903553998</v>
      </c>
      <c r="C61" s="4">
        <f t="shared" si="10"/>
        <v>5.4772255750516612</v>
      </c>
      <c r="D61" s="4">
        <f t="shared" si="10"/>
        <v>2.8284271247461903</v>
      </c>
      <c r="E61" s="4">
        <f t="shared" si="10"/>
        <v>6.324555320336759</v>
      </c>
      <c r="F61" s="4">
        <f t="shared" si="9"/>
        <v>2.8284271247461903</v>
      </c>
      <c r="G61" s="4">
        <f t="shared" si="10"/>
        <v>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idden="1" x14ac:dyDescent="0.25">
      <c r="A62" s="3">
        <v>2</v>
      </c>
      <c r="B62" s="4">
        <f t="shared" si="10"/>
        <v>3.4641016151377544</v>
      </c>
      <c r="C62" s="4">
        <f t="shared" si="10"/>
        <v>5.4772255750516612</v>
      </c>
      <c r="D62" s="4">
        <f t="shared" si="10"/>
        <v>2</v>
      </c>
      <c r="E62" s="4">
        <f t="shared" si="10"/>
        <v>6.5574385243020004</v>
      </c>
      <c r="F62" s="4">
        <f t="shared" si="9"/>
        <v>3.1622776601683795</v>
      </c>
      <c r="G62" s="4">
        <f t="shared" si="10"/>
        <v>0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idden="1" x14ac:dyDescent="0.25">
      <c r="A63" s="3">
        <v>3</v>
      </c>
      <c r="B63" s="4">
        <f t="shared" si="10"/>
        <v>3.4641016151377544</v>
      </c>
      <c r="C63" s="4">
        <f t="shared" si="10"/>
        <v>5.8309518948453007</v>
      </c>
      <c r="D63" s="4">
        <f t="shared" si="10"/>
        <v>1</v>
      </c>
      <c r="E63" s="4">
        <f t="shared" si="10"/>
        <v>6.6332495807107996</v>
      </c>
      <c r="F63" s="4">
        <f t="shared" si="9"/>
        <v>3.3166247903553998</v>
      </c>
      <c r="G63" s="4">
        <f t="shared" si="10"/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idden="1" x14ac:dyDescent="0.25">
      <c r="A64" s="3">
        <v>4</v>
      </c>
      <c r="B64" s="4">
        <f t="shared" si="10"/>
        <v>3.6055512754639891</v>
      </c>
      <c r="C64" s="4">
        <f t="shared" si="10"/>
        <v>5.8309518948453007</v>
      </c>
      <c r="D64" s="4">
        <f t="shared" si="10"/>
        <v>1</v>
      </c>
      <c r="E64" s="4">
        <f t="shared" si="10"/>
        <v>6.7082039324993694</v>
      </c>
      <c r="F64" s="4">
        <f t="shared" si="9"/>
        <v>3.1622776601683795</v>
      </c>
      <c r="G64" s="4">
        <f t="shared" si="10"/>
        <v>0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idden="1" x14ac:dyDescent="0.25">
      <c r="A65" s="3">
        <v>5</v>
      </c>
      <c r="B65" s="4">
        <f t="shared" si="10"/>
        <v>3.7416573867739413</v>
      </c>
      <c r="C65" s="4">
        <f t="shared" si="10"/>
        <v>5.9160797830996161</v>
      </c>
      <c r="D65" s="4">
        <f t="shared" si="10"/>
        <v>1.4142135623730951</v>
      </c>
      <c r="E65" s="4">
        <f t="shared" si="10"/>
        <v>6.7823299831252681</v>
      </c>
      <c r="F65" s="4">
        <f t="shared" si="9"/>
        <v>3.1622776601683795</v>
      </c>
      <c r="G65" s="4">
        <f t="shared" si="10"/>
        <v>0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idden="1" x14ac:dyDescent="0.25">
      <c r="A66" s="3">
        <v>6</v>
      </c>
      <c r="B66" s="4">
        <f t="shared" si="10"/>
        <v>3.872983346207417</v>
      </c>
      <c r="C66" s="4">
        <f t="shared" si="10"/>
        <v>5.6568542494923806</v>
      </c>
      <c r="D66" s="4">
        <f t="shared" si="10"/>
        <v>2.2360679774997898</v>
      </c>
      <c r="E66" s="4">
        <f t="shared" si="10"/>
        <v>6.2449979983983983</v>
      </c>
      <c r="F66" s="4">
        <f t="shared" si="9"/>
        <v>3.1622776601683795</v>
      </c>
      <c r="G66" s="4">
        <f t="shared" si="10"/>
        <v>0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idden="1" x14ac:dyDescent="0.25">
      <c r="A67" s="3">
        <v>7</v>
      </c>
      <c r="B67" s="4">
        <f t="shared" si="10"/>
        <v>3.3166247903553998</v>
      </c>
      <c r="C67" s="4">
        <f t="shared" si="10"/>
        <v>4.8989794855663558</v>
      </c>
      <c r="D67" s="4">
        <f t="shared" si="10"/>
        <v>2</v>
      </c>
      <c r="E67" s="4">
        <f t="shared" si="10"/>
        <v>6.0827625302982193</v>
      </c>
      <c r="F67" s="4">
        <f t="shared" si="9"/>
        <v>3.3166247903553998</v>
      </c>
      <c r="G67" s="4">
        <f t="shared" si="10"/>
        <v>0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idden="1" x14ac:dyDescent="0.25">
      <c r="A68" s="3">
        <v>8</v>
      </c>
      <c r="B68" s="4">
        <f t="shared" si="10"/>
        <v>3.4641016151377544</v>
      </c>
      <c r="C68" s="4">
        <f t="shared" si="10"/>
        <v>5</v>
      </c>
      <c r="D68" s="4">
        <f t="shared" si="10"/>
        <v>1.4142135623730951</v>
      </c>
      <c r="E68" s="4">
        <f t="shared" si="10"/>
        <v>5.5677643628300215</v>
      </c>
      <c r="F68" s="4">
        <f t="shared" si="9"/>
        <v>2.6457513110645907</v>
      </c>
      <c r="G68" s="4">
        <f t="shared" si="10"/>
        <v>0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idden="1" x14ac:dyDescent="0.25">
      <c r="A69" s="3">
        <v>1</v>
      </c>
      <c r="B69" s="4">
        <f t="shared" si="10"/>
        <v>3.3166247903553998</v>
      </c>
      <c r="C69" s="4">
        <f t="shared" si="10"/>
        <v>5.4772255750516612</v>
      </c>
      <c r="D69" s="4">
        <f t="shared" si="10"/>
        <v>2.8284271247461903</v>
      </c>
      <c r="E69" s="4">
        <f t="shared" si="10"/>
        <v>6.4807406984078604</v>
      </c>
      <c r="F69" s="4">
        <f t="shared" si="10"/>
        <v>2.4494897427831779</v>
      </c>
      <c r="G69" s="4">
        <f t="shared" si="10"/>
        <v>0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idden="1" x14ac:dyDescent="0.25">
      <c r="A70" s="3">
        <v>2</v>
      </c>
      <c r="B70" s="4">
        <f t="shared" ref="B70:G76" si="11">SQRT(B29)</f>
        <v>3.4641016151377544</v>
      </c>
      <c r="C70" s="4">
        <f t="shared" si="11"/>
        <v>5.4772255750516612</v>
      </c>
      <c r="D70" s="4">
        <f t="shared" si="11"/>
        <v>2</v>
      </c>
      <c r="E70" s="4">
        <f t="shared" si="11"/>
        <v>6.8556546004010439</v>
      </c>
      <c r="F70" s="4">
        <f t="shared" si="11"/>
        <v>2.6457513110645907</v>
      </c>
      <c r="G70" s="4">
        <f t="shared" si="11"/>
        <v>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idden="1" x14ac:dyDescent="0.25">
      <c r="A71" s="3">
        <v>3</v>
      </c>
      <c r="B71" s="4">
        <f t="shared" si="11"/>
        <v>3.4641016151377544</v>
      </c>
      <c r="C71" s="4">
        <f t="shared" si="11"/>
        <v>5.8309518948453007</v>
      </c>
      <c r="D71" s="4">
        <f t="shared" si="11"/>
        <v>1</v>
      </c>
      <c r="E71" s="4">
        <f t="shared" si="11"/>
        <v>7</v>
      </c>
      <c r="F71" s="4">
        <f t="shared" si="11"/>
        <v>2.8284271247461903</v>
      </c>
      <c r="G71" s="4">
        <f t="shared" si="11"/>
        <v>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idden="1" x14ac:dyDescent="0.25">
      <c r="A72" s="3">
        <v>4</v>
      </c>
      <c r="B72" s="4">
        <f t="shared" si="11"/>
        <v>3.6055512754639891</v>
      </c>
      <c r="C72" s="4">
        <f t="shared" si="11"/>
        <v>5.8309518948453007</v>
      </c>
      <c r="D72" s="4">
        <f t="shared" si="11"/>
        <v>1</v>
      </c>
      <c r="E72" s="4">
        <f t="shared" si="11"/>
        <v>7.1414284285428504</v>
      </c>
      <c r="F72" s="4">
        <f t="shared" si="11"/>
        <v>3</v>
      </c>
      <c r="G72" s="4">
        <f t="shared" si="11"/>
        <v>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idden="1" x14ac:dyDescent="0.25">
      <c r="A73" s="3">
        <v>5</v>
      </c>
      <c r="B73" s="4">
        <f t="shared" si="11"/>
        <v>3.7416573867739413</v>
      </c>
      <c r="C73" s="4">
        <f t="shared" si="11"/>
        <v>5.9160797830996161</v>
      </c>
      <c r="D73" s="4">
        <f t="shared" si="11"/>
        <v>1.4142135623730951</v>
      </c>
      <c r="E73" s="4">
        <f t="shared" si="11"/>
        <v>6.8556546004010439</v>
      </c>
      <c r="F73" s="4">
        <f t="shared" si="11"/>
        <v>3.1622776601683795</v>
      </c>
      <c r="G73" s="4">
        <f t="shared" si="11"/>
        <v>0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idden="1" x14ac:dyDescent="0.25">
      <c r="A74" s="3">
        <v>6</v>
      </c>
      <c r="B74" s="4">
        <f t="shared" si="11"/>
        <v>3.872983346207417</v>
      </c>
      <c r="C74" s="4">
        <f t="shared" si="11"/>
        <v>5.6568542494923806</v>
      </c>
      <c r="D74" s="4">
        <f t="shared" si="11"/>
        <v>2.2360679774997898</v>
      </c>
      <c r="E74" s="4">
        <f t="shared" si="11"/>
        <v>6.8556546004010439</v>
      </c>
      <c r="F74" s="4">
        <f t="shared" si="11"/>
        <v>2.8284271247461903</v>
      </c>
      <c r="G74" s="4">
        <f t="shared" si="11"/>
        <v>0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idden="1" x14ac:dyDescent="0.25">
      <c r="A75" s="3">
        <v>7</v>
      </c>
      <c r="B75" s="4">
        <f t="shared" si="11"/>
        <v>3.3166247903553998</v>
      </c>
      <c r="C75" s="4">
        <f t="shared" si="11"/>
        <v>4.8989794855663558</v>
      </c>
      <c r="D75" s="4">
        <f t="shared" si="11"/>
        <v>2</v>
      </c>
      <c r="E75" s="4">
        <f t="shared" si="11"/>
        <v>6.4807406984078604</v>
      </c>
      <c r="F75" s="4">
        <f t="shared" si="11"/>
        <v>2.4494897427831779</v>
      </c>
      <c r="G75" s="4">
        <f t="shared" si="11"/>
        <v>0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idden="1" x14ac:dyDescent="0.25">
      <c r="A76" s="3">
        <v>8</v>
      </c>
      <c r="B76" s="4">
        <f t="shared" si="11"/>
        <v>3.4641016151377544</v>
      </c>
      <c r="C76" s="4">
        <f t="shared" si="11"/>
        <v>5</v>
      </c>
      <c r="D76" s="4">
        <f t="shared" si="11"/>
        <v>1.4142135623730951</v>
      </c>
      <c r="E76" s="4">
        <f t="shared" si="11"/>
        <v>5.9160797830996161</v>
      </c>
      <c r="F76" s="4">
        <f t="shared" si="11"/>
        <v>2.6457513110645907</v>
      </c>
      <c r="G76" s="4">
        <f t="shared" si="11"/>
        <v>0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3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3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3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3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3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3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3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3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3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3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3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3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3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3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3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3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3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3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3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3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3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3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3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3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3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3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3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3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3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3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3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3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3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3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3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3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3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3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3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3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3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3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3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3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3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3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3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3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3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3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3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3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3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3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3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3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3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3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3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3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3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3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3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3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3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</sheetData>
  <mergeCells count="6">
    <mergeCell ref="A42:A44"/>
    <mergeCell ref="A1:B1"/>
    <mergeCell ref="C1:G1"/>
    <mergeCell ref="A2:E2"/>
    <mergeCell ref="A3:G3"/>
    <mergeCell ref="A11:G11"/>
  </mergeCells>
  <pageMargins left="0.511811024" right="0.511811024" top="0.78740157499999996" bottom="0.78740157499999996" header="0.31496062000000002" footer="0.31496062000000002"/>
  <pageSetup paperSize="9" scale="16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FD020-447D-4345-896B-8045B96A1ED8}">
  <sheetPr>
    <pageSetUpPr fitToPage="1"/>
  </sheetPr>
  <dimension ref="A1:AA141"/>
  <sheetViews>
    <sheetView tabSelected="1" topLeftCell="A30" zoomScaleNormal="100" workbookViewId="0">
      <selection activeCell="V46" sqref="V46"/>
    </sheetView>
  </sheetViews>
  <sheetFormatPr defaultColWidth="18" defaultRowHeight="15" x14ac:dyDescent="0.25"/>
  <cols>
    <col min="2" max="2" width="13" customWidth="1"/>
    <col min="3" max="3" width="12.42578125" customWidth="1"/>
    <col min="4" max="6" width="14.85546875" customWidth="1"/>
    <col min="7" max="7" width="18.28515625" customWidth="1"/>
    <col min="8" max="8" width="0" hidden="1" customWidth="1"/>
    <col min="9" max="16" width="14.85546875" hidden="1" customWidth="1"/>
    <col min="17" max="17" width="6.7109375" hidden="1" customWidth="1"/>
    <col min="18" max="18" width="1.7109375" hidden="1" customWidth="1"/>
    <col min="19" max="19" width="7" customWidth="1"/>
    <col min="20" max="20" width="20.7109375" customWidth="1"/>
    <col min="21" max="21" width="20.42578125" customWidth="1"/>
    <col min="22" max="22" width="10.28515625" customWidth="1"/>
    <col min="23" max="23" width="16.42578125" customWidth="1"/>
  </cols>
  <sheetData>
    <row r="1" spans="1:27" ht="50.25" customHeight="1" thickBot="1" x14ac:dyDescent="0.3">
      <c r="A1" s="61" t="s">
        <v>44</v>
      </c>
      <c r="B1" s="62"/>
      <c r="C1" s="61" t="s">
        <v>22</v>
      </c>
      <c r="D1" s="63"/>
      <c r="E1" s="63"/>
      <c r="F1" s="63"/>
      <c r="G1" s="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53" t="str">
        <f>A1</f>
        <v>MAX 200 E RVC - SAÍDA Ø125</v>
      </c>
      <c r="U1" s="54"/>
      <c r="V1" s="37"/>
      <c r="W1" s="1"/>
      <c r="X1" s="1"/>
      <c r="Y1" s="1"/>
      <c r="Z1" s="1"/>
      <c r="AA1" s="1"/>
    </row>
    <row r="2" spans="1:27" ht="45" customHeight="1" thickBot="1" x14ac:dyDescent="0.3">
      <c r="A2" s="64" t="s">
        <v>23</v>
      </c>
      <c r="B2" s="65"/>
      <c r="C2" s="65"/>
      <c r="D2" s="65"/>
      <c r="E2" s="66"/>
      <c r="F2" s="21">
        <v>15</v>
      </c>
      <c r="G2" s="59">
        <f ca="1">TODAY()</f>
        <v>44966</v>
      </c>
      <c r="H2" s="1" t="s">
        <v>1</v>
      </c>
      <c r="I2" s="1">
        <f xml:space="preserve"> (101.325 * ((1 - 2.557 *$F$2* 0.00001) ^ 5.2561))*1000</f>
        <v>101120.89777241502</v>
      </c>
      <c r="J2" s="1"/>
      <c r="K2" s="1"/>
      <c r="L2" s="1"/>
      <c r="M2" s="1"/>
      <c r="N2" s="1"/>
      <c r="O2" s="1"/>
      <c r="P2" s="1"/>
      <c r="Q2" s="1"/>
      <c r="R2" s="1"/>
      <c r="S2" s="1"/>
      <c r="T2" s="55" t="s">
        <v>27</v>
      </c>
      <c r="U2" s="55" t="s">
        <v>28</v>
      </c>
      <c r="V2" s="37"/>
      <c r="W2" s="1"/>
      <c r="X2" s="1"/>
      <c r="Y2" s="1" t="s">
        <v>37</v>
      </c>
      <c r="Z2" s="1"/>
      <c r="AA2" s="1"/>
    </row>
    <row r="3" spans="1:27" ht="19.5" thickBot="1" x14ac:dyDescent="0.3">
      <c r="A3" s="67" t="s">
        <v>0</v>
      </c>
      <c r="B3" s="67"/>
      <c r="C3" s="67"/>
      <c r="D3" s="67"/>
      <c r="E3" s="67"/>
      <c r="F3" s="67"/>
      <c r="G3" s="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56">
        <f>B41/10</f>
        <v>14.246597174446862</v>
      </c>
      <c r="U3" s="56">
        <f>B38</f>
        <v>201.12561932899922</v>
      </c>
      <c r="V3" s="37"/>
      <c r="W3" s="6"/>
      <c r="X3" s="1"/>
      <c r="Y3" s="36"/>
      <c r="Z3" s="6"/>
      <c r="AA3" s="1"/>
    </row>
    <row r="4" spans="1:27" ht="19.5" thickBot="1" x14ac:dyDescent="0.3">
      <c r="A4" s="22" t="s">
        <v>15</v>
      </c>
      <c r="B4" s="22"/>
      <c r="C4" s="22"/>
      <c r="D4" s="22"/>
      <c r="E4" s="22"/>
      <c r="F4" s="22"/>
      <c r="G4" s="2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7">
        <f>C41/10</f>
        <v>8.0371490869069859</v>
      </c>
      <c r="U4" s="57">
        <f>C38</f>
        <v>314.05739227224905</v>
      </c>
      <c r="V4" s="37"/>
      <c r="W4" s="6"/>
      <c r="X4" s="1"/>
      <c r="Y4" s="36"/>
      <c r="Z4" s="6"/>
      <c r="AA4" s="1"/>
    </row>
    <row r="5" spans="1:27" ht="19.5" thickBot="1" x14ac:dyDescent="0.3">
      <c r="A5" s="20" t="s">
        <v>14</v>
      </c>
      <c r="B5" s="22" t="s">
        <v>16</v>
      </c>
      <c r="C5" s="22" t="s">
        <v>29</v>
      </c>
      <c r="D5" s="22" t="s">
        <v>30</v>
      </c>
      <c r="E5" s="22" t="s">
        <v>17</v>
      </c>
      <c r="F5" s="22" t="s">
        <v>31</v>
      </c>
      <c r="G5" s="22" t="s">
        <v>32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8">
        <f>D41/10</f>
        <v>29.301583262508206</v>
      </c>
      <c r="U5" s="58">
        <f>D38</f>
        <v>98.84735903755228</v>
      </c>
      <c r="V5" s="37"/>
      <c r="W5" s="1"/>
      <c r="X5" s="1"/>
      <c r="Y5" s="36"/>
      <c r="Z5" s="1"/>
      <c r="AA5" s="1"/>
    </row>
    <row r="6" spans="1:27" ht="19.5" thickBot="1" x14ac:dyDescent="0.3">
      <c r="A6" s="20" t="s">
        <v>2</v>
      </c>
      <c r="B6" s="7">
        <v>20</v>
      </c>
      <c r="C6" s="7">
        <v>20</v>
      </c>
      <c r="D6" s="7">
        <v>20</v>
      </c>
      <c r="E6" s="7">
        <v>20</v>
      </c>
      <c r="F6" s="7">
        <v>20</v>
      </c>
      <c r="G6" s="7">
        <v>20</v>
      </c>
      <c r="H6" s="7">
        <v>11</v>
      </c>
      <c r="I6" s="7">
        <v>18</v>
      </c>
      <c r="J6" s="7">
        <v>18</v>
      </c>
      <c r="K6" s="7">
        <v>18</v>
      </c>
      <c r="L6" s="7">
        <v>18</v>
      </c>
      <c r="M6" s="7">
        <v>18</v>
      </c>
      <c r="N6" s="7">
        <v>18</v>
      </c>
      <c r="O6" s="7">
        <v>18</v>
      </c>
      <c r="P6" s="7">
        <v>18</v>
      </c>
      <c r="Q6" s="1"/>
      <c r="R6" s="1"/>
      <c r="S6" s="1"/>
      <c r="T6" s="57">
        <f>E41/10</f>
        <v>15.968297879165494</v>
      </c>
      <c r="U6" s="57">
        <f>E38</f>
        <v>243.71795772288118</v>
      </c>
      <c r="V6" s="37"/>
      <c r="W6" s="1"/>
      <c r="X6" s="1"/>
      <c r="Y6" s="36"/>
      <c r="Z6" s="1"/>
      <c r="AA6" s="1"/>
    </row>
    <row r="7" spans="1:27" ht="19.5" thickBot="1" x14ac:dyDescent="0.3">
      <c r="A7" s="20" t="s">
        <v>3</v>
      </c>
      <c r="B7" s="7">
        <v>18</v>
      </c>
      <c r="C7" s="7">
        <v>18</v>
      </c>
      <c r="D7" s="7">
        <v>18</v>
      </c>
      <c r="E7" s="7">
        <v>18</v>
      </c>
      <c r="F7" s="7">
        <v>18</v>
      </c>
      <c r="G7" s="7">
        <v>18</v>
      </c>
      <c r="H7" s="7">
        <v>10</v>
      </c>
      <c r="I7" s="7">
        <v>17</v>
      </c>
      <c r="J7" s="7">
        <v>17</v>
      </c>
      <c r="K7" s="7">
        <v>17</v>
      </c>
      <c r="L7" s="7">
        <v>17</v>
      </c>
      <c r="M7" s="7">
        <v>17</v>
      </c>
      <c r="N7" s="7">
        <v>17</v>
      </c>
      <c r="O7" s="7">
        <v>17</v>
      </c>
      <c r="P7" s="7">
        <v>17</v>
      </c>
      <c r="Q7" s="1"/>
      <c r="R7" s="1"/>
      <c r="S7" s="1"/>
      <c r="T7" s="58">
        <f>F41/10</f>
        <v>24.952762115835334</v>
      </c>
      <c r="U7" s="58">
        <f>F38</f>
        <v>175.73601842098455</v>
      </c>
      <c r="V7" s="37"/>
      <c r="W7" s="1"/>
      <c r="X7" s="1"/>
      <c r="Y7" s="36"/>
      <c r="Z7" s="1"/>
      <c r="AA7" s="1"/>
    </row>
    <row r="8" spans="1:27" ht="19.5" thickBot="1" x14ac:dyDescent="0.3">
      <c r="A8" s="8" t="s">
        <v>4</v>
      </c>
      <c r="B8" s="9">
        <f>I8</f>
        <v>1.2014071891305083</v>
      </c>
      <c r="C8" s="9">
        <f>J8</f>
        <v>1.2014071891305083</v>
      </c>
      <c r="D8" s="9">
        <f>I8</f>
        <v>1.2014071891305083</v>
      </c>
      <c r="E8" s="9">
        <f>J8</f>
        <v>1.2014071891305083</v>
      </c>
      <c r="F8" s="9">
        <f>K8</f>
        <v>1.2014071891305083</v>
      </c>
      <c r="G8" s="9">
        <f>L8</f>
        <v>1.2014071891305083</v>
      </c>
      <c r="H8" s="2" t="s">
        <v>5</v>
      </c>
      <c r="I8" s="1">
        <f>($I$2-0.378*I7)/(287.1*(B6+273.15))</f>
        <v>1.2014071891305083</v>
      </c>
      <c r="J8" s="1">
        <f>($I$2-0.378*J7)/(287.1*(E6+273.15))</f>
        <v>1.2014071891305083</v>
      </c>
      <c r="K8" s="1">
        <f>($I$2-0.378*K7)/(287.1*(F6+273.15))</f>
        <v>1.2014071891305083</v>
      </c>
      <c r="L8" s="1">
        <f>($I$2-0.378*L7)/(287.1*(G6+273.15))</f>
        <v>1.2014071891305083</v>
      </c>
      <c r="M8" s="1">
        <f t="shared" ref="M8:P8" si="0">($I$2-0.378*M7)/(287.1*(H6+273.15))</f>
        <v>1.2394598539278852</v>
      </c>
      <c r="N8" s="1">
        <f t="shared" si="0"/>
        <v>1.2096600291726209</v>
      </c>
      <c r="O8" s="1">
        <f t="shared" si="0"/>
        <v>1.2096600291726209</v>
      </c>
      <c r="P8" s="1">
        <f t="shared" si="0"/>
        <v>1.2096600291726209</v>
      </c>
      <c r="Q8" s="1"/>
      <c r="R8" s="1"/>
      <c r="S8" s="1"/>
      <c r="T8" s="57">
        <f>G41/10</f>
        <v>0</v>
      </c>
      <c r="U8" s="57">
        <f>G38</f>
        <v>0</v>
      </c>
      <c r="V8" s="37"/>
      <c r="W8" s="1"/>
      <c r="X8" s="1"/>
      <c r="Y8" s="36"/>
      <c r="Z8" s="1"/>
      <c r="AA8" s="1"/>
    </row>
    <row r="9" spans="1:27" ht="18" x14ac:dyDescent="0.25">
      <c r="A9" s="8" t="s">
        <v>6</v>
      </c>
      <c r="B9" s="9">
        <f>B8*(B10+$I$2)/$I$2</f>
        <v>1.2029517060209582</v>
      </c>
      <c r="C9" s="9">
        <f>C8*(C10+$I$2)/$I$2</f>
        <v>1.2020012340883737</v>
      </c>
      <c r="D9" s="9">
        <f>D8*(D10+$I$2)/$I$2</f>
        <v>1.2048526498861274</v>
      </c>
      <c r="E9" s="9">
        <f>E8*(E10+$I$2)/$I$2</f>
        <v>1.2027734925335987</v>
      </c>
      <c r="F9" s="9">
        <f>F8*(F10+$I$2)/$I$2</f>
        <v>1.2042586049282622</v>
      </c>
      <c r="G9" s="9">
        <f>G8*(G10+$I$2)/$I$2</f>
        <v>1.2014071891305083</v>
      </c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2"/>
      <c r="U9" s="1"/>
      <c r="V9" s="1"/>
      <c r="W9" s="1"/>
      <c r="X9" s="1"/>
      <c r="Y9" s="36"/>
      <c r="Z9" s="1"/>
      <c r="AA9" s="1"/>
    </row>
    <row r="10" spans="1:27" x14ac:dyDescent="0.25">
      <c r="A10" s="20" t="s">
        <v>26</v>
      </c>
      <c r="B10" s="7">
        <v>130</v>
      </c>
      <c r="C10" s="7">
        <v>50</v>
      </c>
      <c r="D10" s="7">
        <v>290</v>
      </c>
      <c r="E10" s="7">
        <v>115</v>
      </c>
      <c r="F10" s="7">
        <v>240</v>
      </c>
      <c r="G10" s="7"/>
      <c r="H10" s="1" t="s">
        <v>7</v>
      </c>
      <c r="I10" s="1">
        <f>1/I8</f>
        <v>0.83235726325537285</v>
      </c>
      <c r="J10" s="1">
        <f t="shared" ref="J10:P10" si="1">1/J8</f>
        <v>0.83235726325537285</v>
      </c>
      <c r="K10" s="1">
        <f t="shared" si="1"/>
        <v>0.83235726325537285</v>
      </c>
      <c r="L10" s="1">
        <f>1/L8</f>
        <v>0.83235726325537285</v>
      </c>
      <c r="M10" s="1">
        <f t="shared" si="1"/>
        <v>0.80680305766336058</v>
      </c>
      <c r="N10" s="1">
        <f>1/N8</f>
        <v>0.82667855090159215</v>
      </c>
      <c r="O10" s="1">
        <f>1/O8</f>
        <v>0.82667855090159215</v>
      </c>
      <c r="P10" s="1">
        <f t="shared" si="1"/>
        <v>0.82667855090159215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x14ac:dyDescent="0.25">
      <c r="A11" s="68" t="s">
        <v>35</v>
      </c>
      <c r="B11" s="68"/>
      <c r="C11" s="68"/>
      <c r="D11" s="68"/>
      <c r="E11" s="68"/>
      <c r="F11" s="68"/>
      <c r="G11" s="68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2"/>
      <c r="U11" s="1"/>
      <c r="V11" s="1"/>
      <c r="W11" s="1"/>
      <c r="X11" s="1"/>
      <c r="Y11" s="1"/>
      <c r="Z11" s="1"/>
      <c r="AA11" s="1"/>
    </row>
    <row r="12" spans="1:27" x14ac:dyDescent="0.25">
      <c r="A12" s="20">
        <v>1</v>
      </c>
      <c r="B12" s="10">
        <v>11</v>
      </c>
      <c r="C12" s="10">
        <v>30</v>
      </c>
      <c r="D12" s="10">
        <v>8</v>
      </c>
      <c r="E12" s="10">
        <v>50</v>
      </c>
      <c r="F12" s="10">
        <v>12</v>
      </c>
      <c r="G12" s="10">
        <v>0</v>
      </c>
      <c r="H12" s="1"/>
      <c r="I12" s="1"/>
      <c r="J12" s="1"/>
      <c r="K12" s="1"/>
      <c r="L12" s="1"/>
      <c r="M12" s="1"/>
      <c r="N12" s="1"/>
      <c r="O12" s="1"/>
      <c r="P12" s="1"/>
      <c r="Q12" s="5"/>
      <c r="R12" s="12"/>
      <c r="S12" s="13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20">
        <v>2</v>
      </c>
      <c r="B13" s="10">
        <v>12</v>
      </c>
      <c r="C13" s="10">
        <v>30</v>
      </c>
      <c r="D13" s="10">
        <v>4</v>
      </c>
      <c r="E13" s="10">
        <v>51</v>
      </c>
      <c r="F13" s="10">
        <v>15</v>
      </c>
      <c r="G13" s="10">
        <v>0</v>
      </c>
      <c r="H13" s="1"/>
      <c r="I13" s="1"/>
      <c r="J13" s="1"/>
      <c r="K13" s="1"/>
      <c r="L13" s="1"/>
      <c r="M13" s="1"/>
      <c r="N13" s="1"/>
      <c r="O13" s="1"/>
      <c r="P13" s="1"/>
      <c r="Q13" s="5"/>
      <c r="R13" s="12"/>
      <c r="S13" s="13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20">
        <v>3</v>
      </c>
      <c r="B14" s="10">
        <v>12</v>
      </c>
      <c r="C14" s="10">
        <v>34</v>
      </c>
      <c r="D14" s="10">
        <v>1</v>
      </c>
      <c r="E14" s="10">
        <v>54</v>
      </c>
      <c r="F14" s="10">
        <v>14</v>
      </c>
      <c r="G14" s="10">
        <v>0</v>
      </c>
      <c r="H14" s="1"/>
      <c r="I14" s="1"/>
      <c r="J14" s="1"/>
      <c r="K14" s="1"/>
      <c r="L14" s="1"/>
      <c r="M14" s="1"/>
      <c r="N14" s="1"/>
      <c r="O14" s="1"/>
      <c r="P14" s="1"/>
      <c r="Q14" s="5"/>
      <c r="R14" s="12"/>
      <c r="S14" s="13"/>
      <c r="T14" s="1"/>
      <c r="U14" s="1"/>
      <c r="V14" s="1"/>
      <c r="W14" s="1"/>
      <c r="X14" s="1"/>
      <c r="Y14" s="1"/>
      <c r="Z14" s="1"/>
      <c r="AA14" s="1"/>
    </row>
    <row r="15" spans="1:27" x14ac:dyDescent="0.25">
      <c r="A15" s="20">
        <v>4</v>
      </c>
      <c r="B15" s="10">
        <v>13</v>
      </c>
      <c r="C15" s="10">
        <v>34</v>
      </c>
      <c r="D15" s="10">
        <v>1</v>
      </c>
      <c r="E15" s="10">
        <v>52</v>
      </c>
      <c r="F15" s="10">
        <v>12</v>
      </c>
      <c r="G15" s="10">
        <v>0</v>
      </c>
      <c r="H15" s="1"/>
      <c r="I15" s="1"/>
      <c r="J15" s="1"/>
      <c r="K15" s="1"/>
      <c r="L15" s="1"/>
      <c r="M15" s="1"/>
      <c r="N15" s="1"/>
      <c r="O15" s="1"/>
      <c r="P15" s="1"/>
      <c r="Q15" s="5"/>
      <c r="R15" s="12"/>
      <c r="S15" s="13"/>
      <c r="T15" s="1"/>
      <c r="U15" s="1"/>
      <c r="V15" s="1"/>
      <c r="W15" s="1"/>
      <c r="X15" s="1"/>
      <c r="Y15" s="1"/>
      <c r="Z15" s="1"/>
      <c r="AA15" s="1"/>
    </row>
    <row r="16" spans="1:27" x14ac:dyDescent="0.25">
      <c r="A16" s="20">
        <v>5</v>
      </c>
      <c r="B16" s="10">
        <v>14</v>
      </c>
      <c r="C16" s="10">
        <v>35</v>
      </c>
      <c r="D16" s="10">
        <v>2</v>
      </c>
      <c r="E16" s="10">
        <v>50</v>
      </c>
      <c r="F16" s="10">
        <v>10</v>
      </c>
      <c r="G16" s="10">
        <v>0</v>
      </c>
      <c r="H16" s="1"/>
      <c r="I16" s="1"/>
      <c r="J16" s="1"/>
      <c r="K16" s="1"/>
      <c r="L16" s="1"/>
      <c r="M16" s="1"/>
      <c r="N16" s="1"/>
      <c r="O16" s="1"/>
      <c r="P16" s="1"/>
      <c r="Q16" s="5"/>
      <c r="R16" s="12"/>
      <c r="S16" s="13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20">
        <v>6</v>
      </c>
      <c r="B17" s="10">
        <v>15</v>
      </c>
      <c r="C17" s="10">
        <v>32</v>
      </c>
      <c r="D17" s="10">
        <v>5</v>
      </c>
      <c r="E17" s="10">
        <v>50</v>
      </c>
      <c r="F17" s="10">
        <v>12</v>
      </c>
      <c r="G17" s="10">
        <v>0</v>
      </c>
      <c r="H17" s="1"/>
      <c r="I17" s="1"/>
      <c r="J17" s="1"/>
      <c r="K17" s="1"/>
      <c r="L17" s="1"/>
      <c r="M17" s="1"/>
      <c r="N17" s="1"/>
      <c r="O17" s="1"/>
      <c r="P17" s="1"/>
      <c r="Q17" s="5"/>
      <c r="R17" s="12"/>
      <c r="S17" s="13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20">
        <v>7</v>
      </c>
      <c r="B18" s="10">
        <v>11</v>
      </c>
      <c r="C18" s="10">
        <v>24</v>
      </c>
      <c r="D18" s="10">
        <v>4</v>
      </c>
      <c r="E18" s="10">
        <v>46</v>
      </c>
      <c r="F18" s="10">
        <v>11</v>
      </c>
      <c r="G18" s="10">
        <v>0</v>
      </c>
      <c r="H18" s="1"/>
      <c r="I18" s="1"/>
      <c r="J18" s="1"/>
      <c r="K18" s="1"/>
      <c r="L18" s="1"/>
      <c r="M18" s="1"/>
      <c r="N18" s="1"/>
      <c r="O18" s="1"/>
      <c r="P18" s="1"/>
      <c r="Q18" s="5"/>
      <c r="R18" s="12"/>
      <c r="S18" s="13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20">
        <v>8</v>
      </c>
      <c r="B19" s="10">
        <v>12</v>
      </c>
      <c r="C19" s="10">
        <v>25</v>
      </c>
      <c r="D19" s="10">
        <v>2</v>
      </c>
      <c r="E19" s="10">
        <v>39</v>
      </c>
      <c r="F19" s="10">
        <v>8</v>
      </c>
      <c r="G19" s="10">
        <v>0</v>
      </c>
      <c r="H19" s="1"/>
      <c r="I19" s="1"/>
      <c r="J19" s="1"/>
      <c r="K19" s="1"/>
      <c r="L19" s="1"/>
      <c r="M19" s="1"/>
      <c r="N19" s="1"/>
      <c r="O19" s="1"/>
      <c r="P19" s="1"/>
      <c r="Q19" s="5"/>
      <c r="R19" s="12"/>
      <c r="S19" s="13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20">
        <v>1</v>
      </c>
      <c r="B20" s="10">
        <v>11</v>
      </c>
      <c r="C20" s="10">
        <v>30</v>
      </c>
      <c r="D20" s="10">
        <v>8</v>
      </c>
      <c r="E20" s="10">
        <v>40</v>
      </c>
      <c r="F20" s="10">
        <v>8</v>
      </c>
      <c r="G20" s="10">
        <v>0</v>
      </c>
      <c r="H20" s="1"/>
      <c r="I20" s="1"/>
      <c r="J20" s="1"/>
      <c r="K20" s="1"/>
      <c r="L20" s="1"/>
      <c r="M20" s="1"/>
      <c r="N20" s="1"/>
      <c r="O20" s="1"/>
      <c r="P20" s="1"/>
      <c r="Q20" s="5"/>
      <c r="R20" s="12"/>
      <c r="S20" s="13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20">
        <v>2</v>
      </c>
      <c r="B21" s="10">
        <v>12</v>
      </c>
      <c r="C21" s="10">
        <v>30</v>
      </c>
      <c r="D21" s="10">
        <v>4</v>
      </c>
      <c r="E21" s="10">
        <v>43</v>
      </c>
      <c r="F21" s="10">
        <v>10</v>
      </c>
      <c r="G21" s="10">
        <v>0</v>
      </c>
      <c r="H21" s="1"/>
      <c r="I21" s="1"/>
      <c r="J21" s="1"/>
      <c r="K21" s="1"/>
      <c r="L21" s="1"/>
      <c r="M21" s="1"/>
      <c r="N21" s="1"/>
      <c r="O21" s="1"/>
      <c r="P21" s="1"/>
      <c r="Q21" s="5"/>
      <c r="R21" s="12"/>
      <c r="S21" s="13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20">
        <v>3</v>
      </c>
      <c r="B22" s="10">
        <v>12</v>
      </c>
      <c r="C22" s="10">
        <v>34</v>
      </c>
      <c r="D22" s="10">
        <v>1</v>
      </c>
      <c r="E22" s="10">
        <v>44</v>
      </c>
      <c r="F22" s="10">
        <v>11</v>
      </c>
      <c r="G22" s="10">
        <v>0</v>
      </c>
      <c r="H22" s="1"/>
      <c r="I22" s="1"/>
      <c r="J22" s="1"/>
      <c r="K22" s="1"/>
      <c r="L22" s="1"/>
      <c r="M22" s="1"/>
      <c r="N22" s="1"/>
      <c r="O22" s="1"/>
      <c r="P22" s="1"/>
      <c r="Q22" s="5"/>
      <c r="R22" s="12"/>
      <c r="S22" s="13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20">
        <v>4</v>
      </c>
      <c r="B23" s="10">
        <v>13</v>
      </c>
      <c r="C23" s="10">
        <v>34</v>
      </c>
      <c r="D23" s="10">
        <v>1</v>
      </c>
      <c r="E23" s="10">
        <v>45</v>
      </c>
      <c r="F23" s="10">
        <v>10</v>
      </c>
      <c r="G23" s="10">
        <v>0</v>
      </c>
      <c r="H23" s="1"/>
      <c r="I23" s="1"/>
      <c r="J23" s="1"/>
      <c r="K23" s="1"/>
      <c r="L23" s="1"/>
      <c r="M23" s="1"/>
      <c r="N23" s="1"/>
      <c r="O23" s="1"/>
      <c r="P23" s="1"/>
      <c r="Q23" s="5"/>
      <c r="R23" s="12"/>
      <c r="S23" s="13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20">
        <v>5</v>
      </c>
      <c r="B24" s="10">
        <v>14</v>
      </c>
      <c r="C24" s="10">
        <v>35</v>
      </c>
      <c r="D24" s="10">
        <v>2</v>
      </c>
      <c r="E24" s="10">
        <v>46</v>
      </c>
      <c r="F24" s="10">
        <v>10</v>
      </c>
      <c r="G24" s="10">
        <v>0</v>
      </c>
      <c r="H24" s="1"/>
      <c r="I24" s="1"/>
      <c r="J24" s="1"/>
      <c r="K24" s="1"/>
      <c r="L24" s="1"/>
      <c r="M24" s="1"/>
      <c r="N24" s="1"/>
      <c r="O24" s="1"/>
      <c r="P24" s="1"/>
      <c r="Q24" s="5"/>
      <c r="R24" s="12"/>
      <c r="S24" s="13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20">
        <v>6</v>
      </c>
      <c r="B25" s="10">
        <v>15</v>
      </c>
      <c r="C25" s="10">
        <v>32</v>
      </c>
      <c r="D25" s="10">
        <v>5</v>
      </c>
      <c r="E25" s="10">
        <v>39</v>
      </c>
      <c r="F25" s="10">
        <v>10</v>
      </c>
      <c r="G25" s="10">
        <v>0</v>
      </c>
      <c r="H25" s="1"/>
      <c r="I25" s="1"/>
      <c r="J25" s="1"/>
      <c r="K25" s="1"/>
      <c r="L25" s="1"/>
      <c r="M25" s="1"/>
      <c r="N25" s="1"/>
      <c r="O25" s="1"/>
      <c r="P25" s="1"/>
      <c r="Q25" s="5"/>
      <c r="R25" s="12"/>
      <c r="S25" s="13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20">
        <v>7</v>
      </c>
      <c r="B26" s="10">
        <v>11</v>
      </c>
      <c r="C26" s="10">
        <v>24</v>
      </c>
      <c r="D26" s="10">
        <v>4</v>
      </c>
      <c r="E26" s="10">
        <v>37</v>
      </c>
      <c r="F26" s="10">
        <v>11</v>
      </c>
      <c r="G26" s="10">
        <v>0</v>
      </c>
      <c r="H26" s="1"/>
      <c r="I26" s="1"/>
      <c r="J26" s="1"/>
      <c r="K26" s="1"/>
      <c r="L26" s="1"/>
      <c r="M26" s="1"/>
      <c r="N26" s="1"/>
      <c r="O26" s="1"/>
      <c r="P26" s="1"/>
      <c r="Q26" s="5"/>
      <c r="R26" s="12"/>
      <c r="S26" s="13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20">
        <v>8</v>
      </c>
      <c r="B27" s="10">
        <v>12</v>
      </c>
      <c r="C27" s="10">
        <v>25</v>
      </c>
      <c r="D27" s="10">
        <v>2</v>
      </c>
      <c r="E27" s="10">
        <v>31</v>
      </c>
      <c r="F27" s="10">
        <v>7</v>
      </c>
      <c r="G27" s="10">
        <v>0</v>
      </c>
      <c r="H27" s="1"/>
      <c r="I27" s="1"/>
      <c r="J27" s="1"/>
      <c r="K27" s="1"/>
      <c r="L27" s="1"/>
      <c r="M27" s="1"/>
      <c r="N27" s="1"/>
      <c r="O27" s="1"/>
      <c r="P27" s="1"/>
      <c r="Q27" s="5" t="s">
        <v>34</v>
      </c>
      <c r="R27" s="12"/>
      <c r="S27" s="13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20">
        <v>1</v>
      </c>
      <c r="B28" s="10">
        <v>11</v>
      </c>
      <c r="C28" s="10">
        <v>30</v>
      </c>
      <c r="D28" s="10">
        <v>8</v>
      </c>
      <c r="E28" s="10">
        <v>42</v>
      </c>
      <c r="F28" s="10">
        <v>6</v>
      </c>
      <c r="G28" s="10">
        <v>0</v>
      </c>
      <c r="H28" s="1"/>
      <c r="I28" s="1"/>
      <c r="J28" s="1"/>
      <c r="K28" s="1"/>
      <c r="L28" s="1"/>
      <c r="M28" s="1"/>
      <c r="N28" s="1"/>
      <c r="O28" s="1"/>
      <c r="P28" s="1"/>
      <c r="Q28" s="5"/>
      <c r="R28" s="12"/>
      <c r="S28" s="14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20">
        <v>2</v>
      </c>
      <c r="B29" s="10">
        <v>12</v>
      </c>
      <c r="C29" s="10">
        <v>30</v>
      </c>
      <c r="D29" s="10">
        <v>4</v>
      </c>
      <c r="E29" s="10">
        <v>47</v>
      </c>
      <c r="F29" s="10">
        <v>7</v>
      </c>
      <c r="G29" s="10">
        <v>0</v>
      </c>
      <c r="H29" s="1"/>
      <c r="I29" s="1"/>
      <c r="J29" s="1"/>
      <c r="K29" s="1"/>
      <c r="L29" s="1"/>
      <c r="M29" s="1"/>
      <c r="N29" s="1"/>
      <c r="O29" s="1"/>
      <c r="P29" s="1"/>
      <c r="Q29" s="5"/>
      <c r="R29" s="12"/>
      <c r="S29" s="14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20">
        <v>3</v>
      </c>
      <c r="B30" s="10">
        <v>12</v>
      </c>
      <c r="C30" s="10">
        <v>34</v>
      </c>
      <c r="D30" s="10">
        <v>1</v>
      </c>
      <c r="E30" s="10">
        <v>49</v>
      </c>
      <c r="F30" s="10">
        <v>8</v>
      </c>
      <c r="G30" s="10">
        <v>0</v>
      </c>
      <c r="H30" s="1"/>
      <c r="I30" s="1"/>
      <c r="J30" s="1"/>
      <c r="K30" s="1"/>
      <c r="L30" s="1"/>
      <c r="M30" s="1"/>
      <c r="N30" s="1"/>
      <c r="O30" s="1"/>
      <c r="P30" s="1"/>
      <c r="Q30" s="5"/>
      <c r="R30" s="12"/>
      <c r="S30" s="14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20">
        <v>4</v>
      </c>
      <c r="B31" s="10">
        <v>13</v>
      </c>
      <c r="C31" s="10">
        <v>34</v>
      </c>
      <c r="D31" s="10">
        <v>1</v>
      </c>
      <c r="E31" s="10">
        <v>51</v>
      </c>
      <c r="F31" s="10">
        <v>9</v>
      </c>
      <c r="G31" s="10">
        <v>0</v>
      </c>
      <c r="H31" s="1"/>
      <c r="I31" s="1"/>
      <c r="J31" s="1"/>
      <c r="K31" s="1"/>
      <c r="L31" s="1"/>
      <c r="M31" s="1"/>
      <c r="N31" s="1"/>
      <c r="O31" s="1"/>
      <c r="P31" s="1"/>
      <c r="Q31" s="5"/>
      <c r="R31" s="12"/>
      <c r="S31" s="14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20">
        <v>5</v>
      </c>
      <c r="B32" s="10">
        <v>14</v>
      </c>
      <c r="C32" s="10">
        <v>35</v>
      </c>
      <c r="D32" s="10">
        <v>2</v>
      </c>
      <c r="E32" s="10">
        <v>47</v>
      </c>
      <c r="F32" s="10">
        <v>10</v>
      </c>
      <c r="G32" s="10">
        <v>0</v>
      </c>
      <c r="H32" s="1"/>
      <c r="I32" s="1"/>
      <c r="J32" s="1"/>
      <c r="K32" s="1"/>
      <c r="L32" s="1"/>
      <c r="M32" s="1"/>
      <c r="N32" s="1"/>
      <c r="O32" s="1"/>
      <c r="P32" s="1"/>
      <c r="Q32" s="5"/>
      <c r="R32" s="12"/>
      <c r="S32" s="14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20">
        <v>6</v>
      </c>
      <c r="B33" s="10">
        <v>15</v>
      </c>
      <c r="C33" s="10">
        <v>32</v>
      </c>
      <c r="D33" s="10">
        <v>5</v>
      </c>
      <c r="E33" s="10">
        <v>47</v>
      </c>
      <c r="F33" s="10">
        <v>8</v>
      </c>
      <c r="G33" s="10">
        <v>0</v>
      </c>
      <c r="H33" s="1"/>
      <c r="I33" s="1"/>
      <c r="J33" s="1"/>
      <c r="K33" s="1"/>
      <c r="L33" s="1"/>
      <c r="M33" s="1"/>
      <c r="N33" s="1"/>
      <c r="O33" s="1"/>
      <c r="P33" s="1"/>
      <c r="Q33" s="5"/>
      <c r="R33" s="12"/>
      <c r="S33" s="14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20">
        <v>7</v>
      </c>
      <c r="B34" s="10">
        <v>11</v>
      </c>
      <c r="C34" s="10">
        <v>24</v>
      </c>
      <c r="D34" s="10">
        <v>4</v>
      </c>
      <c r="E34" s="10">
        <v>42</v>
      </c>
      <c r="F34" s="10">
        <v>6</v>
      </c>
      <c r="G34" s="10"/>
      <c r="H34" s="1"/>
      <c r="I34" s="1"/>
      <c r="J34" s="1"/>
      <c r="K34" s="1"/>
      <c r="L34" s="1"/>
      <c r="M34" s="1"/>
      <c r="N34" s="1"/>
      <c r="O34" s="1"/>
      <c r="P34" s="1"/>
      <c r="Q34" s="5"/>
      <c r="R34" s="12"/>
      <c r="S34" s="14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20">
        <v>8</v>
      </c>
      <c r="B35" s="10">
        <v>12</v>
      </c>
      <c r="C35" s="10">
        <v>25</v>
      </c>
      <c r="D35" s="10">
        <v>2</v>
      </c>
      <c r="E35" s="10">
        <v>35</v>
      </c>
      <c r="F35" s="10">
        <v>7</v>
      </c>
      <c r="G35" s="10">
        <v>0</v>
      </c>
      <c r="H35" s="1"/>
      <c r="I35" s="1"/>
      <c r="J35" s="1"/>
      <c r="K35" s="1"/>
      <c r="L35" s="1"/>
      <c r="M35" s="1"/>
      <c r="N35" s="1"/>
      <c r="O35" s="1"/>
      <c r="P35" s="1"/>
      <c r="Q35" s="5"/>
      <c r="R35" s="12"/>
      <c r="S35" s="14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20" t="s">
        <v>8</v>
      </c>
      <c r="B36" s="10">
        <f>POWER(((SUM(B53:B76))/24),2)</f>
        <v>12.465971744468607</v>
      </c>
      <c r="C36" s="10">
        <f>POWER(((SUM(C53:C76))/24),2)</f>
        <v>30.371490869069856</v>
      </c>
      <c r="D36" s="10">
        <f>POWER(((SUM(D53:D76))/24),2)</f>
        <v>3.0158326250820791</v>
      </c>
      <c r="E36" s="10">
        <f>POWER(((SUM(E53:E76))/24),2)</f>
        <v>44.682978791654946</v>
      </c>
      <c r="F36" s="10">
        <f>POWER(((SUM(F53:F76))/24),2)</f>
        <v>9.5276211583533268</v>
      </c>
      <c r="G36" s="10">
        <f>POWER(((SUM(G53:G76))/24),2)</f>
        <v>0</v>
      </c>
      <c r="H36" s="5"/>
      <c r="I36" s="5"/>
      <c r="J36" s="5"/>
      <c r="K36" s="5"/>
      <c r="L36" s="5"/>
      <c r="M36" s="5"/>
      <c r="N36" s="5"/>
      <c r="O36" s="5"/>
      <c r="P36" s="5"/>
      <c r="Q36" s="1"/>
      <c r="R36" s="12"/>
      <c r="S36" s="14"/>
      <c r="T36" s="12"/>
      <c r="U36" s="1"/>
      <c r="V36" s="1"/>
      <c r="W36" s="1"/>
      <c r="X36" s="1"/>
      <c r="Y36" s="1"/>
      <c r="Z36" s="1"/>
      <c r="AA36" s="1"/>
    </row>
    <row r="37" spans="1:27" x14ac:dyDescent="0.25">
      <c r="A37" s="20" t="s">
        <v>9</v>
      </c>
      <c r="B37" s="10">
        <f t="shared" ref="B37:G37" si="2">SQRT(2*B36/B9)</f>
        <v>4.5525421006479183</v>
      </c>
      <c r="C37" s="10">
        <f t="shared" si="2"/>
        <v>7.1087885526921664</v>
      </c>
      <c r="D37" s="10">
        <f t="shared" si="2"/>
        <v>2.2374412820089358</v>
      </c>
      <c r="E37" s="10">
        <f t="shared" si="2"/>
        <v>8.6197393303794652</v>
      </c>
      <c r="F37" s="10">
        <f t="shared" si="2"/>
        <v>3.9778404418636684</v>
      </c>
      <c r="G37" s="10">
        <f t="shared" si="2"/>
        <v>0</v>
      </c>
      <c r="H37" s="5"/>
      <c r="I37" s="5"/>
      <c r="J37" s="5"/>
      <c r="K37" s="5"/>
      <c r="L37" s="5"/>
      <c r="M37" s="5"/>
      <c r="N37" s="5"/>
      <c r="O37" s="5"/>
      <c r="P37" s="5"/>
      <c r="Q37" s="1"/>
      <c r="R37" s="12"/>
      <c r="S37" s="14"/>
      <c r="T37" s="12"/>
      <c r="U37" s="1"/>
      <c r="V37" s="1"/>
      <c r="W37" s="1"/>
      <c r="X37" s="1"/>
      <c r="Y37" s="1"/>
      <c r="Z37" s="1"/>
      <c r="AA37" s="1"/>
    </row>
    <row r="38" spans="1:27" ht="18" x14ac:dyDescent="0.25">
      <c r="A38" s="20" t="s">
        <v>10</v>
      </c>
      <c r="B38" s="77">
        <f>B37*(B51^2)*3.1416*3600/4</f>
        <v>201.12561932899922</v>
      </c>
      <c r="C38" s="77">
        <f>C37*(C51^2)*3.1416*3600/4</f>
        <v>314.05739227224905</v>
      </c>
      <c r="D38" s="77">
        <f>D37*(D51^2)*3.1416*3600/4</f>
        <v>98.84735903755228</v>
      </c>
      <c r="E38" s="77">
        <f>E37*(E51^2)*3.1416*3600/4</f>
        <v>243.71795772288118</v>
      </c>
      <c r="F38" s="77">
        <f>F37*(F51^2)*3.1416*3600/4</f>
        <v>175.73601842098455</v>
      </c>
      <c r="G38" s="11">
        <f t="shared" ref="G38" si="3">G37*(G51^2)*3.1416*3600/4</f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2"/>
      <c r="S38" s="14"/>
      <c r="T38" s="12"/>
      <c r="U38" s="1"/>
      <c r="V38" s="1"/>
      <c r="W38" s="1"/>
      <c r="X38" s="1"/>
      <c r="Y38" s="1"/>
      <c r="Z38" s="1"/>
      <c r="AA38" s="1"/>
    </row>
    <row r="39" spans="1:27" ht="30" x14ac:dyDescent="0.25">
      <c r="A39" s="20" t="s">
        <v>18</v>
      </c>
      <c r="B39" s="11"/>
      <c r="C39" s="11"/>
      <c r="D39" s="11"/>
      <c r="E39" s="11"/>
      <c r="F39" s="11"/>
      <c r="G39" s="1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2"/>
      <c r="U39" s="1"/>
      <c r="V39" s="1"/>
      <c r="W39" s="1"/>
      <c r="X39" s="1"/>
      <c r="Y39" s="1"/>
      <c r="Z39" s="1"/>
      <c r="AA39" s="1"/>
    </row>
    <row r="40" spans="1:27" x14ac:dyDescent="0.25">
      <c r="A40" s="20" t="s">
        <v>11</v>
      </c>
      <c r="B40" s="19"/>
      <c r="C40" s="19"/>
      <c r="D40" s="19"/>
      <c r="E40" s="19"/>
      <c r="F40" s="19"/>
      <c r="G40" s="19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2"/>
      <c r="U40" s="1"/>
      <c r="V40" s="1"/>
      <c r="W40" s="1"/>
      <c r="X40" s="1"/>
      <c r="Y40" s="1"/>
      <c r="Z40" s="1"/>
      <c r="AA40" s="1"/>
    </row>
    <row r="41" spans="1:27" x14ac:dyDescent="0.25">
      <c r="A41" s="20" t="s">
        <v>36</v>
      </c>
      <c r="B41" s="10">
        <f>B10+B36</f>
        <v>142.46597174446862</v>
      </c>
      <c r="C41" s="10">
        <f t="shared" ref="C41:G41" si="4">C10+C36</f>
        <v>80.371490869069859</v>
      </c>
      <c r="D41" s="10">
        <f t="shared" si="4"/>
        <v>293.01583262508206</v>
      </c>
      <c r="E41" s="10">
        <f>E10+E36</f>
        <v>159.68297879165493</v>
      </c>
      <c r="F41" s="10">
        <f>F10+F36</f>
        <v>249.52762115835333</v>
      </c>
      <c r="G41" s="10">
        <f t="shared" si="4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2"/>
      <c r="U41" s="1"/>
      <c r="V41" s="1"/>
      <c r="W41" s="1"/>
      <c r="X41" s="1"/>
      <c r="Y41" s="1"/>
      <c r="Z41" s="1"/>
      <c r="AA41" s="1"/>
    </row>
    <row r="42" spans="1:27" x14ac:dyDescent="0.25">
      <c r="A42" s="60" t="s">
        <v>12</v>
      </c>
      <c r="B42" s="10"/>
      <c r="C42" s="10"/>
      <c r="D42" s="10"/>
      <c r="E42" s="10"/>
      <c r="F42" s="10"/>
      <c r="G42" s="10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2"/>
      <c r="U42" s="1"/>
      <c r="V42" s="1"/>
      <c r="W42" s="1"/>
      <c r="X42" s="1"/>
      <c r="Y42" s="1"/>
      <c r="Z42" s="1"/>
      <c r="AA42" s="1"/>
    </row>
    <row r="43" spans="1:27" x14ac:dyDescent="0.25">
      <c r="A43" s="60"/>
      <c r="B43" s="10"/>
      <c r="C43" s="10"/>
      <c r="D43" s="10"/>
      <c r="E43" s="10"/>
      <c r="F43" s="10"/>
      <c r="G43" s="10"/>
      <c r="H43" s="1"/>
      <c r="I43" s="1"/>
      <c r="J43" s="1"/>
      <c r="K43" s="1"/>
      <c r="L43" s="1"/>
      <c r="M43" s="1"/>
      <c r="N43" s="1"/>
      <c r="O43" s="1"/>
      <c r="P43" s="1"/>
      <c r="Q43" s="1"/>
      <c r="R43" s="1" t="s">
        <v>37</v>
      </c>
      <c r="S43" s="1"/>
      <c r="T43" s="12"/>
      <c r="U43" s="1"/>
      <c r="V43" s="1"/>
      <c r="W43" s="1"/>
      <c r="X43" s="1"/>
      <c r="Y43" s="1"/>
      <c r="Z43" s="1"/>
      <c r="AA43" s="1"/>
    </row>
    <row r="44" spans="1:27" x14ac:dyDescent="0.25">
      <c r="A44" s="60"/>
      <c r="B44" s="10"/>
      <c r="C44" s="10"/>
      <c r="D44" s="10"/>
      <c r="E44" s="10"/>
      <c r="F44" s="10"/>
      <c r="G44" s="10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2"/>
      <c r="U44" s="1"/>
      <c r="V44" s="1"/>
      <c r="W44" s="1"/>
      <c r="X44" s="1"/>
      <c r="Y44" s="1"/>
      <c r="Z44" s="1"/>
      <c r="AA44" s="1"/>
    </row>
    <row r="45" spans="1:27" x14ac:dyDescent="0.25">
      <c r="A45" s="20" t="s">
        <v>13</v>
      </c>
      <c r="B45" s="10"/>
      <c r="C45" s="10"/>
      <c r="D45" s="10"/>
      <c r="E45" s="10"/>
      <c r="F45" s="10"/>
      <c r="G45" s="1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2"/>
      <c r="U45" s="1"/>
      <c r="V45" s="1"/>
      <c r="W45" s="1"/>
      <c r="X45" s="1"/>
      <c r="Y45" s="1"/>
      <c r="Z45" s="1"/>
      <c r="AA45" s="1"/>
    </row>
    <row r="46" spans="1:27" ht="30" x14ac:dyDescent="0.25">
      <c r="A46" s="20" t="s">
        <v>20</v>
      </c>
      <c r="B46" s="10"/>
      <c r="C46" s="10"/>
      <c r="D46" s="10"/>
      <c r="E46" s="10"/>
      <c r="F46" s="10"/>
      <c r="G46" s="10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2"/>
      <c r="U46" s="1"/>
      <c r="V46" s="1"/>
      <c r="W46" s="1"/>
      <c r="X46" s="1"/>
      <c r="Y46" s="1"/>
      <c r="Z46" s="1"/>
      <c r="AA46" s="1"/>
    </row>
    <row r="47" spans="1:27" ht="30" x14ac:dyDescent="0.25">
      <c r="A47" s="20" t="s">
        <v>21</v>
      </c>
      <c r="B47" s="10"/>
      <c r="C47" s="10"/>
      <c r="D47" s="10"/>
      <c r="E47" s="10"/>
      <c r="F47" s="10"/>
      <c r="G47" s="1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2"/>
      <c r="U47" s="1"/>
      <c r="V47" s="1"/>
      <c r="W47" s="1"/>
      <c r="X47" s="1"/>
      <c r="Y47" s="1"/>
      <c r="Z47" s="1"/>
      <c r="AA47" s="1"/>
    </row>
    <row r="48" spans="1:27" ht="30" x14ac:dyDescent="0.25">
      <c r="A48" s="20" t="s">
        <v>33</v>
      </c>
      <c r="B48" s="15"/>
      <c r="C48" s="15"/>
      <c r="D48" s="15"/>
      <c r="E48" s="15"/>
      <c r="F48" s="15"/>
      <c r="G48" s="10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30" x14ac:dyDescent="0.25">
      <c r="A49" s="20" t="s">
        <v>19</v>
      </c>
      <c r="B49" s="19"/>
      <c r="C49" s="19"/>
      <c r="D49" s="19"/>
      <c r="E49" s="19"/>
      <c r="F49" s="19"/>
      <c r="G49" s="1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20" t="s">
        <v>25</v>
      </c>
      <c r="B50" s="10"/>
      <c r="C50" s="10"/>
      <c r="D50" s="10"/>
      <c r="E50" s="10"/>
      <c r="F50" s="10"/>
      <c r="G50" s="1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20" t="s">
        <v>24</v>
      </c>
      <c r="B51" s="23">
        <v>0.125</v>
      </c>
      <c r="C51" s="23">
        <f>B51</f>
        <v>0.125</v>
      </c>
      <c r="D51" s="23">
        <f t="shared" ref="D51:G51" si="5">C51</f>
        <v>0.125</v>
      </c>
      <c r="E51" s="23">
        <v>0.1</v>
      </c>
      <c r="F51" s="23">
        <v>0.125</v>
      </c>
      <c r="G51" s="23">
        <f t="shared" si="5"/>
        <v>0.125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3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idden="1" x14ac:dyDescent="0.25">
      <c r="A53" s="3">
        <v>1</v>
      </c>
      <c r="B53" s="4">
        <f>SQRT(B12)</f>
        <v>3.3166247903553998</v>
      </c>
      <c r="C53" s="4">
        <f>SQRT(C12)</f>
        <v>5.4772255750516612</v>
      </c>
      <c r="D53" s="4">
        <f t="shared" ref="D53:G68" si="6">SQRT(D12)</f>
        <v>2.8284271247461903</v>
      </c>
      <c r="E53" s="4">
        <f t="shared" si="6"/>
        <v>7.0710678118654755</v>
      </c>
      <c r="F53" s="4">
        <f t="shared" si="6"/>
        <v>3.4641016151377544</v>
      </c>
      <c r="G53" s="4">
        <f t="shared" si="6"/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idden="1" x14ac:dyDescent="0.25">
      <c r="A54" s="3">
        <v>2</v>
      </c>
      <c r="B54" s="4">
        <f t="shared" ref="B54:G69" si="7">SQRT(B13)</f>
        <v>3.4641016151377544</v>
      </c>
      <c r="C54" s="4">
        <f t="shared" si="7"/>
        <v>5.4772255750516612</v>
      </c>
      <c r="D54" s="4">
        <f t="shared" si="7"/>
        <v>2</v>
      </c>
      <c r="E54" s="4">
        <f t="shared" si="7"/>
        <v>7.1414284285428504</v>
      </c>
      <c r="F54" s="4">
        <f t="shared" si="6"/>
        <v>3.872983346207417</v>
      </c>
      <c r="G54" s="4">
        <f t="shared" si="7"/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idden="1" x14ac:dyDescent="0.25">
      <c r="A55" s="3">
        <v>3</v>
      </c>
      <c r="B55" s="4">
        <f t="shared" si="7"/>
        <v>3.4641016151377544</v>
      </c>
      <c r="C55" s="4">
        <f t="shared" si="7"/>
        <v>5.8309518948453007</v>
      </c>
      <c r="D55" s="4">
        <f t="shared" si="7"/>
        <v>1</v>
      </c>
      <c r="E55" s="4">
        <f t="shared" si="7"/>
        <v>7.3484692283495345</v>
      </c>
      <c r="F55" s="4">
        <f t="shared" si="6"/>
        <v>3.7416573867739413</v>
      </c>
      <c r="G55" s="4">
        <f t="shared" si="7"/>
        <v>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idden="1" x14ac:dyDescent="0.25">
      <c r="A56" s="3">
        <v>4</v>
      </c>
      <c r="B56" s="4">
        <f t="shared" si="7"/>
        <v>3.6055512754639891</v>
      </c>
      <c r="C56" s="4">
        <f t="shared" si="7"/>
        <v>5.8309518948453007</v>
      </c>
      <c r="D56" s="4">
        <f t="shared" si="7"/>
        <v>1</v>
      </c>
      <c r="E56" s="4">
        <f t="shared" si="7"/>
        <v>7.2111025509279782</v>
      </c>
      <c r="F56" s="4">
        <f t="shared" si="6"/>
        <v>3.4641016151377544</v>
      </c>
      <c r="G56" s="4">
        <f t="shared" si="7"/>
        <v>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idden="1" x14ac:dyDescent="0.25">
      <c r="A57" s="3">
        <v>5</v>
      </c>
      <c r="B57" s="4">
        <f t="shared" si="7"/>
        <v>3.7416573867739413</v>
      </c>
      <c r="C57" s="4">
        <f t="shared" si="7"/>
        <v>5.9160797830996161</v>
      </c>
      <c r="D57" s="4">
        <f t="shared" si="7"/>
        <v>1.4142135623730951</v>
      </c>
      <c r="E57" s="4">
        <f t="shared" si="7"/>
        <v>7.0710678118654755</v>
      </c>
      <c r="F57" s="4">
        <f t="shared" si="6"/>
        <v>3.1622776601683795</v>
      </c>
      <c r="G57" s="4">
        <f t="shared" si="7"/>
        <v>0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idden="1" x14ac:dyDescent="0.25">
      <c r="A58" s="3">
        <v>6</v>
      </c>
      <c r="B58" s="4">
        <f t="shared" si="7"/>
        <v>3.872983346207417</v>
      </c>
      <c r="C58" s="4">
        <f t="shared" si="7"/>
        <v>5.6568542494923806</v>
      </c>
      <c r="D58" s="4">
        <f t="shared" si="7"/>
        <v>2.2360679774997898</v>
      </c>
      <c r="E58" s="4">
        <f t="shared" si="7"/>
        <v>7.0710678118654755</v>
      </c>
      <c r="F58" s="4">
        <f t="shared" si="6"/>
        <v>3.4641016151377544</v>
      </c>
      <c r="G58" s="4">
        <f t="shared" si="7"/>
        <v>0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idden="1" x14ac:dyDescent="0.25">
      <c r="A59" s="3">
        <v>7</v>
      </c>
      <c r="B59" s="4">
        <f t="shared" si="7"/>
        <v>3.3166247903553998</v>
      </c>
      <c r="C59" s="4">
        <f t="shared" si="7"/>
        <v>4.8989794855663558</v>
      </c>
      <c r="D59" s="4">
        <f t="shared" si="7"/>
        <v>2</v>
      </c>
      <c r="E59" s="4">
        <f t="shared" si="7"/>
        <v>6.7823299831252681</v>
      </c>
      <c r="F59" s="4">
        <f t="shared" si="6"/>
        <v>3.3166247903553998</v>
      </c>
      <c r="G59" s="4">
        <f t="shared" si="7"/>
        <v>0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idden="1" x14ac:dyDescent="0.25">
      <c r="A60" s="3">
        <v>8</v>
      </c>
      <c r="B60" s="4">
        <f t="shared" si="7"/>
        <v>3.4641016151377544</v>
      </c>
      <c r="C60" s="4">
        <f t="shared" si="7"/>
        <v>5</v>
      </c>
      <c r="D60" s="4">
        <f t="shared" si="7"/>
        <v>1.4142135623730951</v>
      </c>
      <c r="E60" s="4">
        <f t="shared" si="7"/>
        <v>6.2449979983983983</v>
      </c>
      <c r="F60" s="4">
        <f t="shared" si="6"/>
        <v>2.8284271247461903</v>
      </c>
      <c r="G60" s="4">
        <f t="shared" si="7"/>
        <v>0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idden="1" x14ac:dyDescent="0.25">
      <c r="A61" s="3">
        <v>1</v>
      </c>
      <c r="B61" s="4">
        <f t="shared" si="7"/>
        <v>3.3166247903553998</v>
      </c>
      <c r="C61" s="4">
        <f t="shared" si="7"/>
        <v>5.4772255750516612</v>
      </c>
      <c r="D61" s="4">
        <f t="shared" si="7"/>
        <v>2.8284271247461903</v>
      </c>
      <c r="E61" s="4">
        <f t="shared" si="7"/>
        <v>6.324555320336759</v>
      </c>
      <c r="F61" s="4">
        <f t="shared" si="6"/>
        <v>2.8284271247461903</v>
      </c>
      <c r="G61" s="4">
        <f t="shared" si="7"/>
        <v>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idden="1" x14ac:dyDescent="0.25">
      <c r="A62" s="3">
        <v>2</v>
      </c>
      <c r="B62" s="4">
        <f t="shared" si="7"/>
        <v>3.4641016151377544</v>
      </c>
      <c r="C62" s="4">
        <f t="shared" si="7"/>
        <v>5.4772255750516612</v>
      </c>
      <c r="D62" s="4">
        <f t="shared" si="7"/>
        <v>2</v>
      </c>
      <c r="E62" s="4">
        <f t="shared" si="7"/>
        <v>6.5574385243020004</v>
      </c>
      <c r="F62" s="4">
        <f t="shared" si="6"/>
        <v>3.1622776601683795</v>
      </c>
      <c r="G62" s="4">
        <f t="shared" si="7"/>
        <v>0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idden="1" x14ac:dyDescent="0.25">
      <c r="A63" s="3">
        <v>3</v>
      </c>
      <c r="B63" s="4">
        <f t="shared" si="7"/>
        <v>3.4641016151377544</v>
      </c>
      <c r="C63" s="4">
        <f t="shared" si="7"/>
        <v>5.8309518948453007</v>
      </c>
      <c r="D63" s="4">
        <f t="shared" si="7"/>
        <v>1</v>
      </c>
      <c r="E63" s="4">
        <f t="shared" si="7"/>
        <v>6.6332495807107996</v>
      </c>
      <c r="F63" s="4">
        <f t="shared" si="6"/>
        <v>3.3166247903553998</v>
      </c>
      <c r="G63" s="4">
        <f t="shared" si="7"/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idden="1" x14ac:dyDescent="0.25">
      <c r="A64" s="3">
        <v>4</v>
      </c>
      <c r="B64" s="4">
        <f t="shared" si="7"/>
        <v>3.6055512754639891</v>
      </c>
      <c r="C64" s="4">
        <f t="shared" si="7"/>
        <v>5.8309518948453007</v>
      </c>
      <c r="D64" s="4">
        <f t="shared" si="7"/>
        <v>1</v>
      </c>
      <c r="E64" s="4">
        <f t="shared" si="7"/>
        <v>6.7082039324993694</v>
      </c>
      <c r="F64" s="4">
        <f t="shared" si="6"/>
        <v>3.1622776601683795</v>
      </c>
      <c r="G64" s="4">
        <f t="shared" si="7"/>
        <v>0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idden="1" x14ac:dyDescent="0.25">
      <c r="A65" s="3">
        <v>5</v>
      </c>
      <c r="B65" s="4">
        <f t="shared" si="7"/>
        <v>3.7416573867739413</v>
      </c>
      <c r="C65" s="4">
        <f t="shared" si="7"/>
        <v>5.9160797830996161</v>
      </c>
      <c r="D65" s="4">
        <f t="shared" si="7"/>
        <v>1.4142135623730951</v>
      </c>
      <c r="E65" s="4">
        <f t="shared" si="7"/>
        <v>6.7823299831252681</v>
      </c>
      <c r="F65" s="4">
        <f t="shared" si="6"/>
        <v>3.1622776601683795</v>
      </c>
      <c r="G65" s="4">
        <f t="shared" si="7"/>
        <v>0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idden="1" x14ac:dyDescent="0.25">
      <c r="A66" s="3">
        <v>6</v>
      </c>
      <c r="B66" s="4">
        <f t="shared" si="7"/>
        <v>3.872983346207417</v>
      </c>
      <c r="C66" s="4">
        <f t="shared" si="7"/>
        <v>5.6568542494923806</v>
      </c>
      <c r="D66" s="4">
        <f t="shared" si="7"/>
        <v>2.2360679774997898</v>
      </c>
      <c r="E66" s="4">
        <f t="shared" si="7"/>
        <v>6.2449979983983983</v>
      </c>
      <c r="F66" s="4">
        <f t="shared" si="6"/>
        <v>3.1622776601683795</v>
      </c>
      <c r="G66" s="4">
        <f t="shared" si="7"/>
        <v>0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idden="1" x14ac:dyDescent="0.25">
      <c r="A67" s="3">
        <v>7</v>
      </c>
      <c r="B67" s="4">
        <f t="shared" si="7"/>
        <v>3.3166247903553998</v>
      </c>
      <c r="C67" s="4">
        <f t="shared" si="7"/>
        <v>4.8989794855663558</v>
      </c>
      <c r="D67" s="4">
        <f t="shared" si="7"/>
        <v>2</v>
      </c>
      <c r="E67" s="4">
        <f t="shared" si="7"/>
        <v>6.0827625302982193</v>
      </c>
      <c r="F67" s="4">
        <f t="shared" si="6"/>
        <v>3.3166247903553998</v>
      </c>
      <c r="G67" s="4">
        <f t="shared" si="7"/>
        <v>0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idden="1" x14ac:dyDescent="0.25">
      <c r="A68" s="3">
        <v>8</v>
      </c>
      <c r="B68" s="4">
        <f t="shared" si="7"/>
        <v>3.4641016151377544</v>
      </c>
      <c r="C68" s="4">
        <f t="shared" si="7"/>
        <v>5</v>
      </c>
      <c r="D68" s="4">
        <f t="shared" si="7"/>
        <v>1.4142135623730951</v>
      </c>
      <c r="E68" s="4">
        <f t="shared" si="7"/>
        <v>5.5677643628300215</v>
      </c>
      <c r="F68" s="4">
        <f t="shared" si="6"/>
        <v>2.6457513110645907</v>
      </c>
      <c r="G68" s="4">
        <f t="shared" si="7"/>
        <v>0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idden="1" x14ac:dyDescent="0.25">
      <c r="A69" s="3">
        <v>1</v>
      </c>
      <c r="B69" s="4">
        <f t="shared" si="7"/>
        <v>3.3166247903553998</v>
      </c>
      <c r="C69" s="4">
        <f t="shared" si="7"/>
        <v>5.4772255750516612</v>
      </c>
      <c r="D69" s="4">
        <f t="shared" si="7"/>
        <v>2.8284271247461903</v>
      </c>
      <c r="E69" s="4">
        <f t="shared" si="7"/>
        <v>6.4807406984078604</v>
      </c>
      <c r="F69" s="4">
        <f t="shared" si="7"/>
        <v>2.4494897427831779</v>
      </c>
      <c r="G69" s="4">
        <f t="shared" si="7"/>
        <v>0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idden="1" x14ac:dyDescent="0.25">
      <c r="A70" s="3">
        <v>2</v>
      </c>
      <c r="B70" s="4">
        <f t="shared" ref="B70:G76" si="8">SQRT(B29)</f>
        <v>3.4641016151377544</v>
      </c>
      <c r="C70" s="4">
        <f t="shared" si="8"/>
        <v>5.4772255750516612</v>
      </c>
      <c r="D70" s="4">
        <f t="shared" si="8"/>
        <v>2</v>
      </c>
      <c r="E70" s="4">
        <f t="shared" si="8"/>
        <v>6.8556546004010439</v>
      </c>
      <c r="F70" s="4">
        <f t="shared" si="8"/>
        <v>2.6457513110645907</v>
      </c>
      <c r="G70" s="4">
        <f t="shared" si="8"/>
        <v>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idden="1" x14ac:dyDescent="0.25">
      <c r="A71" s="3">
        <v>3</v>
      </c>
      <c r="B71" s="4">
        <f t="shared" si="8"/>
        <v>3.4641016151377544</v>
      </c>
      <c r="C71" s="4">
        <f t="shared" si="8"/>
        <v>5.8309518948453007</v>
      </c>
      <c r="D71" s="4">
        <f t="shared" si="8"/>
        <v>1</v>
      </c>
      <c r="E71" s="4">
        <f t="shared" si="8"/>
        <v>7</v>
      </c>
      <c r="F71" s="4">
        <f t="shared" si="8"/>
        <v>2.8284271247461903</v>
      </c>
      <c r="G71" s="4">
        <f t="shared" si="8"/>
        <v>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idden="1" x14ac:dyDescent="0.25">
      <c r="A72" s="3">
        <v>4</v>
      </c>
      <c r="B72" s="4">
        <f t="shared" si="8"/>
        <v>3.6055512754639891</v>
      </c>
      <c r="C72" s="4">
        <f t="shared" si="8"/>
        <v>5.8309518948453007</v>
      </c>
      <c r="D72" s="4">
        <f t="shared" si="8"/>
        <v>1</v>
      </c>
      <c r="E72" s="4">
        <f t="shared" si="8"/>
        <v>7.1414284285428504</v>
      </c>
      <c r="F72" s="4">
        <f t="shared" si="8"/>
        <v>3</v>
      </c>
      <c r="G72" s="4">
        <f t="shared" si="8"/>
        <v>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idden="1" x14ac:dyDescent="0.25">
      <c r="A73" s="3">
        <v>5</v>
      </c>
      <c r="B73" s="4">
        <f t="shared" si="8"/>
        <v>3.7416573867739413</v>
      </c>
      <c r="C73" s="4">
        <f t="shared" si="8"/>
        <v>5.9160797830996161</v>
      </c>
      <c r="D73" s="4">
        <f t="shared" si="8"/>
        <v>1.4142135623730951</v>
      </c>
      <c r="E73" s="4">
        <f t="shared" si="8"/>
        <v>6.8556546004010439</v>
      </c>
      <c r="F73" s="4">
        <f t="shared" si="8"/>
        <v>3.1622776601683795</v>
      </c>
      <c r="G73" s="4">
        <f t="shared" si="8"/>
        <v>0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idden="1" x14ac:dyDescent="0.25">
      <c r="A74" s="3">
        <v>6</v>
      </c>
      <c r="B74" s="4">
        <f t="shared" si="8"/>
        <v>3.872983346207417</v>
      </c>
      <c r="C74" s="4">
        <f t="shared" si="8"/>
        <v>5.6568542494923806</v>
      </c>
      <c r="D74" s="4">
        <f t="shared" si="8"/>
        <v>2.2360679774997898</v>
      </c>
      <c r="E74" s="4">
        <f t="shared" si="8"/>
        <v>6.8556546004010439</v>
      </c>
      <c r="F74" s="4">
        <f t="shared" si="8"/>
        <v>2.8284271247461903</v>
      </c>
      <c r="G74" s="4">
        <f t="shared" si="8"/>
        <v>0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idden="1" x14ac:dyDescent="0.25">
      <c r="A75" s="3">
        <v>7</v>
      </c>
      <c r="B75" s="4">
        <f t="shared" si="8"/>
        <v>3.3166247903553998</v>
      </c>
      <c r="C75" s="4">
        <f t="shared" si="8"/>
        <v>4.8989794855663558</v>
      </c>
      <c r="D75" s="4">
        <f t="shared" si="8"/>
        <v>2</v>
      </c>
      <c r="E75" s="4">
        <f t="shared" si="8"/>
        <v>6.4807406984078604</v>
      </c>
      <c r="F75" s="4">
        <f t="shared" si="8"/>
        <v>2.4494897427831779</v>
      </c>
      <c r="G75" s="4">
        <f t="shared" si="8"/>
        <v>0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idden="1" x14ac:dyDescent="0.25">
      <c r="A76" s="3">
        <v>8</v>
      </c>
      <c r="B76" s="4">
        <f t="shared" si="8"/>
        <v>3.4641016151377544</v>
      </c>
      <c r="C76" s="4">
        <f t="shared" si="8"/>
        <v>5</v>
      </c>
      <c r="D76" s="4">
        <f t="shared" si="8"/>
        <v>1.4142135623730951</v>
      </c>
      <c r="E76" s="4">
        <f t="shared" si="8"/>
        <v>5.9160797830996161</v>
      </c>
      <c r="F76" s="4">
        <f t="shared" si="8"/>
        <v>2.6457513110645907</v>
      </c>
      <c r="G76" s="4">
        <f t="shared" si="8"/>
        <v>0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3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3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3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3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3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3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3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3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3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3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3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3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3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3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3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3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3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3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3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3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3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3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3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3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3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3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3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3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3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3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3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3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3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3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3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3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3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3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3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3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3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3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3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3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3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3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3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3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3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3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3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3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3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3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3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3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3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3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3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3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3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3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3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3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3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</sheetData>
  <mergeCells count="6">
    <mergeCell ref="A1:B1"/>
    <mergeCell ref="C1:G1"/>
    <mergeCell ref="A2:E2"/>
    <mergeCell ref="A3:G3"/>
    <mergeCell ref="A11:G11"/>
    <mergeCell ref="A42:A44"/>
  </mergeCells>
  <pageMargins left="0.511811024" right="0.511811024" top="0.78740157499999996" bottom="0.78740157499999996" header="0.31496062000000002" footer="0.31496062000000002"/>
  <pageSetup paperSize="9" scale="1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FBOX 133V2 - Ø125</vt:lpstr>
      <vt:lpstr>Comparação entre dutos</vt:lpstr>
      <vt:lpstr>RESULTADOS</vt:lpstr>
      <vt:lpstr>RESULTADOS (2)</vt:lpstr>
      <vt:lpstr>'FBOX 133V2 - Ø125'!Print_Area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Bertomeu</dc:creator>
  <cp:lastModifiedBy>lgr07</cp:lastModifiedBy>
  <cp:lastPrinted>2023-02-08T12:09:20Z</cp:lastPrinted>
  <dcterms:created xsi:type="dcterms:W3CDTF">2017-01-09T14:12:17Z</dcterms:created>
  <dcterms:modified xsi:type="dcterms:W3CDTF">2023-02-10T11:15:14Z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e">
    <vt:lpwstr>04/08/2020</vt:lpwstr>
  </property>
  <property fmtid="{D5CDD505-2E9C-101B-9397-08002B2CF9AE}" pid="3" name="Project Name">
    <vt:lpwstr>
    </vt:lpwstr>
  </property>
  <property fmtid="{D5CDD505-2E9C-101B-9397-08002B2CF9AE}" pid="4" name="ProjectNumber">
    <vt:lpwstr> </vt:lpwstr>
  </property>
</Properties>
</file>