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K:\Tylco\Engenharia\Custos\SO-Solicitação de orçamento\Outros\"/>
    </mc:Choice>
  </mc:AlternateContent>
  <xr:revisionPtr revIDLastSave="0" documentId="13_ncr:1_{0C39C5E8-736D-4040-BEF3-ACE7C5CAD21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dos de Entrada" sheetId="5" r:id="rId1"/>
    <sheet name="76Y18 P37" sheetId="4" r:id="rId2"/>
    <sheet name="Custo Hora" sheetId="3" r:id="rId3"/>
    <sheet name="Material Comprado" sheetId="2" r:id="rId4"/>
  </sheets>
  <externalReferences>
    <externalReference r:id="rId5"/>
    <externalReference r:id="rId6"/>
  </externalReferences>
  <definedNames>
    <definedName name="_xlnm._FilterDatabase" localSheetId="1" hidden="1">'76Y18 P37'!$A$9:$AL$217</definedName>
    <definedName name="_xlnm._FilterDatabase" localSheetId="2" hidden="1">'Custo Hora'!$B$2:$D$60</definedName>
    <definedName name="_xlnm._FilterDatabase" localSheetId="3" hidden="1">'Material Comprado'!$A$2:$E$423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1">'76Y18 P37'!$A$1:$AA$9</definedName>
    <definedName name="_xlnm.Print_Area" localSheetId="0">'Dados de Entrada'!$C$8:$M$12</definedName>
    <definedName name="Classificação_do_Custo">#REF!</definedName>
    <definedName name="densidade">#REF!</definedName>
    <definedName name="EAP">[1]EAP!$A$12:$O$922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07" i="4" l="1"/>
  <c r="V107" i="4"/>
  <c r="N107" i="4"/>
  <c r="J107" i="4"/>
  <c r="I107" i="4"/>
  <c r="AC107" i="4" s="1"/>
  <c r="D107" i="4"/>
  <c r="AB106" i="4"/>
  <c r="V106" i="4"/>
  <c r="N106" i="4"/>
  <c r="J106" i="4"/>
  <c r="I106" i="4"/>
  <c r="D106" i="4"/>
  <c r="AB105" i="4"/>
  <c r="V105" i="4"/>
  <c r="N105" i="4"/>
  <c r="J105" i="4"/>
  <c r="I105" i="4"/>
  <c r="H105" i="4" s="1"/>
  <c r="D105" i="4"/>
  <c r="AB104" i="4"/>
  <c r="V104" i="4"/>
  <c r="N104" i="4"/>
  <c r="J104" i="4"/>
  <c r="I104" i="4"/>
  <c r="H104" i="4" s="1"/>
  <c r="D104" i="4"/>
  <c r="AB103" i="4"/>
  <c r="V103" i="4"/>
  <c r="N103" i="4"/>
  <c r="J103" i="4"/>
  <c r="I103" i="4"/>
  <c r="D103" i="4"/>
  <c r="AB102" i="4"/>
  <c r="V102" i="4"/>
  <c r="N102" i="4"/>
  <c r="J102" i="4"/>
  <c r="I102" i="4"/>
  <c r="H102" i="4"/>
  <c r="D102" i="4"/>
  <c r="AB99" i="4"/>
  <c r="V99" i="4"/>
  <c r="N99" i="4"/>
  <c r="J99" i="4"/>
  <c r="I99" i="4"/>
  <c r="D99" i="4"/>
  <c r="AB98" i="4"/>
  <c r="V98" i="4"/>
  <c r="N98" i="4"/>
  <c r="J98" i="4"/>
  <c r="I98" i="4"/>
  <c r="H98" i="4" s="1"/>
  <c r="D98" i="4"/>
  <c r="AB97" i="4"/>
  <c r="V97" i="4"/>
  <c r="N97" i="4"/>
  <c r="J97" i="4"/>
  <c r="I97" i="4"/>
  <c r="D97" i="4"/>
  <c r="AB93" i="4"/>
  <c r="V93" i="4"/>
  <c r="N93" i="4"/>
  <c r="J93" i="4"/>
  <c r="I93" i="4"/>
  <c r="D93" i="4"/>
  <c r="AB92" i="4"/>
  <c r="V92" i="4"/>
  <c r="N92" i="4"/>
  <c r="J92" i="4"/>
  <c r="I92" i="4"/>
  <c r="H92" i="4" s="1"/>
  <c r="D92" i="4"/>
  <c r="AB91" i="4"/>
  <c r="V91" i="4"/>
  <c r="N91" i="4"/>
  <c r="J91" i="4"/>
  <c r="I91" i="4"/>
  <c r="H91" i="4" s="1"/>
  <c r="D91" i="4"/>
  <c r="AB90" i="4"/>
  <c r="V90" i="4"/>
  <c r="N90" i="4"/>
  <c r="J90" i="4"/>
  <c r="I90" i="4"/>
  <c r="H90" i="4" s="1"/>
  <c r="D90" i="4"/>
  <c r="AB89" i="4"/>
  <c r="V89" i="4"/>
  <c r="N89" i="4"/>
  <c r="J89" i="4"/>
  <c r="I89" i="4"/>
  <c r="H89" i="4" s="1"/>
  <c r="D89" i="4"/>
  <c r="AB88" i="4"/>
  <c r="V88" i="4"/>
  <c r="N88" i="4"/>
  <c r="J88" i="4"/>
  <c r="I88" i="4"/>
  <c r="D88" i="4"/>
  <c r="D86" i="4"/>
  <c r="I86" i="4"/>
  <c r="H86" i="4" s="1"/>
  <c r="J86" i="4"/>
  <c r="N86" i="4"/>
  <c r="V86" i="4"/>
  <c r="AB86" i="4"/>
  <c r="D87" i="4"/>
  <c r="I87" i="4"/>
  <c r="H87" i="4" s="1"/>
  <c r="J87" i="4"/>
  <c r="N87" i="4"/>
  <c r="V87" i="4"/>
  <c r="AB87" i="4"/>
  <c r="D94" i="4"/>
  <c r="I94" i="4"/>
  <c r="H94" i="4" s="1"/>
  <c r="J94" i="4"/>
  <c r="N94" i="4"/>
  <c r="V94" i="4"/>
  <c r="AB94" i="4"/>
  <c r="AB85" i="4"/>
  <c r="V85" i="4"/>
  <c r="N85" i="4"/>
  <c r="J85" i="4"/>
  <c r="I85" i="4"/>
  <c r="H85" i="4" s="1"/>
  <c r="D85" i="4"/>
  <c r="AB84" i="4"/>
  <c r="V84" i="4"/>
  <c r="N84" i="4"/>
  <c r="J84" i="4"/>
  <c r="I84" i="4"/>
  <c r="D84" i="4"/>
  <c r="AB83" i="4"/>
  <c r="V83" i="4"/>
  <c r="N83" i="4"/>
  <c r="J83" i="4"/>
  <c r="I83" i="4"/>
  <c r="H83" i="4" s="1"/>
  <c r="D83" i="4"/>
  <c r="AB82" i="4"/>
  <c r="V82" i="4"/>
  <c r="N82" i="4"/>
  <c r="J82" i="4"/>
  <c r="I82" i="4"/>
  <c r="H82" i="4" s="1"/>
  <c r="D82" i="4"/>
  <c r="AB75" i="4"/>
  <c r="V75" i="4"/>
  <c r="N75" i="4"/>
  <c r="J75" i="4"/>
  <c r="I75" i="4"/>
  <c r="H75" i="4" s="1"/>
  <c r="D75" i="4"/>
  <c r="AB74" i="4"/>
  <c r="V74" i="4"/>
  <c r="N74" i="4"/>
  <c r="J74" i="4"/>
  <c r="I74" i="4"/>
  <c r="D74" i="4"/>
  <c r="AB73" i="4"/>
  <c r="V73" i="4"/>
  <c r="N73" i="4"/>
  <c r="J73" i="4"/>
  <c r="I73" i="4"/>
  <c r="D73" i="4"/>
  <c r="AB72" i="4"/>
  <c r="V72" i="4"/>
  <c r="N72" i="4"/>
  <c r="J72" i="4"/>
  <c r="I72" i="4"/>
  <c r="H72" i="4" s="1"/>
  <c r="D72" i="4"/>
  <c r="AB71" i="4"/>
  <c r="V71" i="4"/>
  <c r="N71" i="4"/>
  <c r="J71" i="4"/>
  <c r="I71" i="4"/>
  <c r="D71" i="4"/>
  <c r="AB67" i="4"/>
  <c r="V67" i="4"/>
  <c r="N67" i="4"/>
  <c r="J67" i="4"/>
  <c r="I67" i="4"/>
  <c r="D67" i="4"/>
  <c r="AB66" i="4"/>
  <c r="V66" i="4"/>
  <c r="N66" i="4"/>
  <c r="J66" i="4"/>
  <c r="I66" i="4"/>
  <c r="H66" i="4" s="1"/>
  <c r="D66" i="4"/>
  <c r="AB65" i="4"/>
  <c r="V65" i="4"/>
  <c r="N65" i="4"/>
  <c r="J65" i="4"/>
  <c r="I65" i="4"/>
  <c r="D65" i="4"/>
  <c r="AB64" i="4"/>
  <c r="V64" i="4"/>
  <c r="N64" i="4"/>
  <c r="J64" i="4"/>
  <c r="I64" i="4"/>
  <c r="H64" i="4" s="1"/>
  <c r="D64" i="4"/>
  <c r="AB60" i="4"/>
  <c r="V60" i="4"/>
  <c r="N60" i="4"/>
  <c r="J60" i="4"/>
  <c r="I60" i="4"/>
  <c r="H60" i="4" s="1"/>
  <c r="D60" i="4"/>
  <c r="AB59" i="4"/>
  <c r="V59" i="4"/>
  <c r="N59" i="4"/>
  <c r="J59" i="4"/>
  <c r="I59" i="4"/>
  <c r="D59" i="4"/>
  <c r="AB58" i="4"/>
  <c r="V58" i="4"/>
  <c r="N58" i="4"/>
  <c r="J58" i="4"/>
  <c r="I58" i="4"/>
  <c r="H58" i="4" s="1"/>
  <c r="D58" i="4"/>
  <c r="AB56" i="4"/>
  <c r="V56" i="4"/>
  <c r="N56" i="4"/>
  <c r="J56" i="4"/>
  <c r="I56" i="4"/>
  <c r="H56" i="4" s="1"/>
  <c r="D56" i="4"/>
  <c r="AB55" i="4"/>
  <c r="V55" i="4"/>
  <c r="N55" i="4"/>
  <c r="J55" i="4"/>
  <c r="I55" i="4"/>
  <c r="D55" i="4"/>
  <c r="AB51" i="4"/>
  <c r="V51" i="4"/>
  <c r="N51" i="4"/>
  <c r="J51" i="4"/>
  <c r="I51" i="4"/>
  <c r="H51" i="4" s="1"/>
  <c r="D51" i="4"/>
  <c r="AB50" i="4"/>
  <c r="V50" i="4"/>
  <c r="N50" i="4"/>
  <c r="J50" i="4"/>
  <c r="I50" i="4"/>
  <c r="D50" i="4"/>
  <c r="AB49" i="4"/>
  <c r="V49" i="4"/>
  <c r="N49" i="4"/>
  <c r="J49" i="4"/>
  <c r="I49" i="4"/>
  <c r="H49" i="4" s="1"/>
  <c r="D49" i="4"/>
  <c r="AB48" i="4"/>
  <c r="V48" i="4"/>
  <c r="N48" i="4"/>
  <c r="J48" i="4"/>
  <c r="I48" i="4"/>
  <c r="D48" i="4"/>
  <c r="AB47" i="4"/>
  <c r="V47" i="4"/>
  <c r="N47" i="4"/>
  <c r="J47" i="4"/>
  <c r="I47" i="4"/>
  <c r="D47" i="4"/>
  <c r="AB43" i="4"/>
  <c r="V43" i="4"/>
  <c r="N43" i="4"/>
  <c r="J43" i="4"/>
  <c r="I43" i="4"/>
  <c r="D43" i="4"/>
  <c r="AB42" i="4"/>
  <c r="V42" i="4"/>
  <c r="N42" i="4"/>
  <c r="J42" i="4"/>
  <c r="I42" i="4"/>
  <c r="H42" i="4" s="1"/>
  <c r="D42" i="4"/>
  <c r="AB41" i="4"/>
  <c r="V41" i="4"/>
  <c r="N41" i="4"/>
  <c r="J41" i="4"/>
  <c r="I41" i="4"/>
  <c r="D41" i="4"/>
  <c r="AB37" i="4"/>
  <c r="V37" i="4"/>
  <c r="N37" i="4"/>
  <c r="J37" i="4"/>
  <c r="I37" i="4"/>
  <c r="D37" i="4"/>
  <c r="AB36" i="4"/>
  <c r="V36" i="4"/>
  <c r="N36" i="4"/>
  <c r="J36" i="4"/>
  <c r="I36" i="4"/>
  <c r="D36" i="4"/>
  <c r="AB35" i="4"/>
  <c r="V35" i="4"/>
  <c r="N35" i="4"/>
  <c r="J35" i="4"/>
  <c r="I35" i="4"/>
  <c r="D35" i="4"/>
  <c r="AB34" i="4"/>
  <c r="V34" i="4"/>
  <c r="N34" i="4"/>
  <c r="J34" i="4"/>
  <c r="I34" i="4"/>
  <c r="H34" i="4" s="1"/>
  <c r="D34" i="4"/>
  <c r="AB33" i="4"/>
  <c r="V33" i="4"/>
  <c r="N33" i="4"/>
  <c r="J33" i="4"/>
  <c r="I33" i="4"/>
  <c r="D33" i="4"/>
  <c r="AB32" i="4"/>
  <c r="V32" i="4"/>
  <c r="N32" i="4"/>
  <c r="J32" i="4"/>
  <c r="I32" i="4"/>
  <c r="H32" i="4" s="1"/>
  <c r="D32" i="4"/>
  <c r="AB29" i="4"/>
  <c r="V29" i="4"/>
  <c r="N29" i="4"/>
  <c r="J29" i="4"/>
  <c r="I29" i="4"/>
  <c r="D29" i="4"/>
  <c r="AB28" i="4"/>
  <c r="V28" i="4"/>
  <c r="N28" i="4"/>
  <c r="J28" i="4"/>
  <c r="I28" i="4"/>
  <c r="H28" i="4" s="1"/>
  <c r="D28" i="4"/>
  <c r="AB27" i="4"/>
  <c r="V27" i="4"/>
  <c r="N27" i="4"/>
  <c r="J27" i="4"/>
  <c r="I27" i="4"/>
  <c r="D27" i="4"/>
  <c r="AB23" i="4"/>
  <c r="V23" i="4"/>
  <c r="N23" i="4"/>
  <c r="J23" i="4"/>
  <c r="I23" i="4"/>
  <c r="D23" i="4"/>
  <c r="AB22" i="4"/>
  <c r="V22" i="4"/>
  <c r="N22" i="4"/>
  <c r="J22" i="4"/>
  <c r="I22" i="4"/>
  <c r="H22" i="4" s="1"/>
  <c r="D22" i="4"/>
  <c r="AB21" i="4"/>
  <c r="V21" i="4"/>
  <c r="N21" i="4"/>
  <c r="J21" i="4"/>
  <c r="I21" i="4"/>
  <c r="D21" i="4"/>
  <c r="AB20" i="4"/>
  <c r="V20" i="4"/>
  <c r="N20" i="4"/>
  <c r="J20" i="4"/>
  <c r="I20" i="4"/>
  <c r="H20" i="4" s="1"/>
  <c r="D20" i="4"/>
  <c r="AB17" i="4"/>
  <c r="V17" i="4"/>
  <c r="N17" i="4"/>
  <c r="J17" i="4"/>
  <c r="I17" i="4"/>
  <c r="D17" i="4"/>
  <c r="AC16" i="4"/>
  <c r="AB16" i="4"/>
  <c r="N16" i="4"/>
  <c r="AB15" i="4"/>
  <c r="V15" i="4"/>
  <c r="N15" i="4"/>
  <c r="J15" i="4"/>
  <c r="I15" i="4"/>
  <c r="D15" i="4"/>
  <c r="AB13" i="4"/>
  <c r="V13" i="4"/>
  <c r="N13" i="4"/>
  <c r="J13" i="4"/>
  <c r="I13" i="4"/>
  <c r="D13" i="4"/>
  <c r="AB12" i="4"/>
  <c r="V12" i="4"/>
  <c r="N12" i="4"/>
  <c r="J12" i="4"/>
  <c r="I12" i="4"/>
  <c r="H12" i="4" s="1"/>
  <c r="D12" i="4"/>
  <c r="AB11" i="4"/>
  <c r="V11" i="4"/>
  <c r="N11" i="4"/>
  <c r="J11" i="4"/>
  <c r="I11" i="4"/>
  <c r="D11" i="4"/>
  <c r="AC97" i="4" l="1"/>
  <c r="AC103" i="4"/>
  <c r="AC88" i="4"/>
  <c r="H103" i="4"/>
  <c r="AC102" i="4"/>
  <c r="H107" i="4"/>
  <c r="AC99" i="4"/>
  <c r="AC106" i="4"/>
  <c r="AC98" i="4"/>
  <c r="AC105" i="4"/>
  <c r="AC104" i="4"/>
  <c r="H106" i="4"/>
  <c r="AC91" i="4"/>
  <c r="H99" i="4"/>
  <c r="AC92" i="4"/>
  <c r="AC93" i="4"/>
  <c r="H97" i="4"/>
  <c r="AC84" i="4"/>
  <c r="H88" i="4"/>
  <c r="AC89" i="4"/>
  <c r="H93" i="4"/>
  <c r="AC90" i="4"/>
  <c r="AC87" i="4"/>
  <c r="AC86" i="4"/>
  <c r="AC94" i="4"/>
  <c r="AC85" i="4"/>
  <c r="AC82" i="4"/>
  <c r="H84" i="4"/>
  <c r="AC73" i="4"/>
  <c r="AC83" i="4"/>
  <c r="AC75" i="4"/>
  <c r="AC65" i="4"/>
  <c r="AC71" i="4"/>
  <c r="H73" i="4"/>
  <c r="AC74" i="4"/>
  <c r="H71" i="4"/>
  <c r="H74" i="4"/>
  <c r="AC72" i="4"/>
  <c r="AC66" i="4"/>
  <c r="AC67" i="4"/>
  <c r="AC58" i="4"/>
  <c r="AC59" i="4"/>
  <c r="AC41" i="4"/>
  <c r="H65" i="4"/>
  <c r="AC64" i="4"/>
  <c r="AC55" i="4"/>
  <c r="H67" i="4"/>
  <c r="AC60" i="4"/>
  <c r="H59" i="4"/>
  <c r="AC50" i="4"/>
  <c r="H55" i="4"/>
  <c r="AC36" i="4"/>
  <c r="AC37" i="4"/>
  <c r="H41" i="4"/>
  <c r="AC56" i="4"/>
  <c r="AC48" i="4"/>
  <c r="H50" i="4"/>
  <c r="AC42" i="4"/>
  <c r="AC43" i="4"/>
  <c r="AC47" i="4"/>
  <c r="H48" i="4"/>
  <c r="AC33" i="4"/>
  <c r="AC35" i="4"/>
  <c r="H36" i="4"/>
  <c r="AC51" i="4"/>
  <c r="AC49" i="4"/>
  <c r="H47" i="4"/>
  <c r="H43" i="4"/>
  <c r="AC27" i="4"/>
  <c r="AC32" i="4"/>
  <c r="H33" i="4"/>
  <c r="H37" i="4"/>
  <c r="H35" i="4"/>
  <c r="AC34" i="4"/>
  <c r="AC28" i="4"/>
  <c r="AC29" i="4"/>
  <c r="AC11" i="4"/>
  <c r="AC15" i="4"/>
  <c r="AD16" i="4"/>
  <c r="AC21" i="4"/>
  <c r="H27" i="4"/>
  <c r="H29" i="4"/>
  <c r="AC22" i="4"/>
  <c r="AC23" i="4"/>
  <c r="H21" i="4"/>
  <c r="H23" i="4"/>
  <c r="AC20" i="4"/>
  <c r="AC17" i="4"/>
  <c r="H15" i="4"/>
  <c r="H17" i="4"/>
  <c r="AC12" i="4"/>
  <c r="AC13" i="4"/>
  <c r="H13" i="4"/>
  <c r="H11" i="4"/>
  <c r="D184" i="4" l="1"/>
  <c r="V31" i="4"/>
  <c r="V14" i="4"/>
  <c r="V18" i="4"/>
  <c r="V19" i="4"/>
  <c r="V24" i="4"/>
  <c r="V26" i="4"/>
  <c r="V30" i="4"/>
  <c r="V38" i="4"/>
  <c r="V40" i="4"/>
  <c r="V44" i="4"/>
  <c r="V46" i="4"/>
  <c r="V52" i="4"/>
  <c r="V54" i="4"/>
  <c r="V57" i="4"/>
  <c r="V61" i="4"/>
  <c r="V63" i="4"/>
  <c r="V68" i="4"/>
  <c r="V70" i="4"/>
  <c r="V76" i="4"/>
  <c r="V78" i="4"/>
  <c r="V79" i="4"/>
  <c r="V81" i="4"/>
  <c r="V96" i="4"/>
  <c r="V100" i="4"/>
  <c r="V101" i="4"/>
  <c r="V108" i="4"/>
  <c r="V110" i="4"/>
  <c r="V111" i="4"/>
  <c r="V113" i="4"/>
  <c r="V114" i="4"/>
  <c r="V115" i="4"/>
  <c r="V116" i="4"/>
  <c r="V117" i="4"/>
  <c r="V118" i="4"/>
  <c r="V119" i="4"/>
  <c r="V120" i="4"/>
  <c r="V121" i="4"/>
  <c r="V122" i="4"/>
  <c r="V123" i="4"/>
  <c r="V124" i="4"/>
  <c r="V125" i="4"/>
  <c r="V126" i="4"/>
  <c r="V127" i="4"/>
  <c r="V128" i="4"/>
  <c r="V129" i="4"/>
  <c r="V130" i="4"/>
  <c r="V131" i="4"/>
  <c r="V132" i="4"/>
  <c r="V133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V148" i="4"/>
  <c r="V149" i="4"/>
  <c r="V150" i="4"/>
  <c r="V151" i="4"/>
  <c r="V152" i="4"/>
  <c r="V153" i="4"/>
  <c r="V154" i="4"/>
  <c r="V155" i="4"/>
  <c r="V156" i="4"/>
  <c r="V157" i="4"/>
  <c r="V158" i="4"/>
  <c r="V159" i="4"/>
  <c r="V160" i="4"/>
  <c r="V161" i="4"/>
  <c r="V162" i="4"/>
  <c r="V163" i="4"/>
  <c r="V164" i="4"/>
  <c r="V165" i="4"/>
  <c r="V166" i="4"/>
  <c r="V167" i="4"/>
  <c r="V168" i="4"/>
  <c r="V169" i="4"/>
  <c r="V170" i="4"/>
  <c r="V171" i="4"/>
  <c r="V172" i="4"/>
  <c r="V173" i="4"/>
  <c r="V174" i="4"/>
  <c r="V175" i="4"/>
  <c r="V176" i="4"/>
  <c r="V177" i="4"/>
  <c r="V178" i="4"/>
  <c r="V179" i="4"/>
  <c r="V180" i="4"/>
  <c r="V181" i="4"/>
  <c r="V182" i="4"/>
  <c r="V183" i="4"/>
  <c r="V184" i="4"/>
  <c r="V185" i="4"/>
  <c r="V186" i="4"/>
  <c r="V187" i="4"/>
  <c r="V188" i="4"/>
  <c r="V189" i="4"/>
  <c r="V190" i="4"/>
  <c r="V191" i="4"/>
  <c r="V192" i="4"/>
  <c r="V193" i="4"/>
  <c r="V194" i="4"/>
  <c r="V195" i="4"/>
  <c r="V196" i="4"/>
  <c r="V197" i="4"/>
  <c r="V198" i="4"/>
  <c r="V199" i="4"/>
  <c r="V200" i="4"/>
  <c r="V201" i="4"/>
  <c r="V202" i="4"/>
  <c r="V203" i="4"/>
  <c r="V204" i="4"/>
  <c r="V205" i="4"/>
  <c r="V206" i="4"/>
  <c r="V207" i="4"/>
  <c r="V208" i="4"/>
  <c r="V209" i="4"/>
  <c r="V210" i="4"/>
  <c r="V211" i="4"/>
  <c r="V212" i="4"/>
  <c r="V213" i="4"/>
  <c r="V214" i="4"/>
  <c r="V215" i="4"/>
  <c r="V216" i="4"/>
  <c r="V10" i="4"/>
  <c r="D14" i="4" l="1"/>
  <c r="D18" i="4"/>
  <c r="D19" i="4"/>
  <c r="D24" i="4"/>
  <c r="D26" i="4"/>
  <c r="D30" i="4"/>
  <c r="D31" i="4"/>
  <c r="D38" i="4"/>
  <c r="D40" i="4"/>
  <c r="D44" i="4"/>
  <c r="D46" i="4"/>
  <c r="D52" i="4"/>
  <c r="D54" i="4"/>
  <c r="D57" i="4"/>
  <c r="D61" i="4"/>
  <c r="D63" i="4"/>
  <c r="D68" i="4"/>
  <c r="D70" i="4"/>
  <c r="D76" i="4"/>
  <c r="D78" i="4"/>
  <c r="D79" i="4"/>
  <c r="D81" i="4"/>
  <c r="D96" i="4"/>
  <c r="D100" i="4"/>
  <c r="D101" i="4"/>
  <c r="D108" i="4"/>
  <c r="D110" i="4"/>
  <c r="D111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10" i="4"/>
  <c r="I165" i="4"/>
  <c r="H165" i="4" s="1"/>
  <c r="J165" i="4"/>
  <c r="N165" i="4"/>
  <c r="AB165" i="4"/>
  <c r="I166" i="4"/>
  <c r="H166" i="4" s="1"/>
  <c r="J166" i="4"/>
  <c r="N166" i="4"/>
  <c r="AB166" i="4"/>
  <c r="I167" i="4"/>
  <c r="H167" i="4" s="1"/>
  <c r="J167" i="4"/>
  <c r="N167" i="4"/>
  <c r="AB167" i="4"/>
  <c r="I168" i="4"/>
  <c r="H168" i="4" s="1"/>
  <c r="J168" i="4"/>
  <c r="N168" i="4"/>
  <c r="AB168" i="4"/>
  <c r="I169" i="4"/>
  <c r="H169" i="4" s="1"/>
  <c r="J169" i="4"/>
  <c r="N169" i="4"/>
  <c r="AB169" i="4"/>
  <c r="I170" i="4"/>
  <c r="J170" i="4"/>
  <c r="N170" i="4"/>
  <c r="AB170" i="4"/>
  <c r="I171" i="4"/>
  <c r="J171" i="4"/>
  <c r="N171" i="4"/>
  <c r="AB171" i="4"/>
  <c r="I172" i="4"/>
  <c r="H172" i="4" s="1"/>
  <c r="J172" i="4"/>
  <c r="N172" i="4"/>
  <c r="AB172" i="4"/>
  <c r="I173" i="4"/>
  <c r="H173" i="4" s="1"/>
  <c r="J173" i="4"/>
  <c r="N173" i="4"/>
  <c r="AB173" i="4"/>
  <c r="I174" i="4"/>
  <c r="H174" i="4" s="1"/>
  <c r="J174" i="4"/>
  <c r="N174" i="4"/>
  <c r="AB174" i="4"/>
  <c r="I175" i="4"/>
  <c r="J175" i="4"/>
  <c r="N175" i="4"/>
  <c r="AB175" i="4"/>
  <c r="I176" i="4"/>
  <c r="H176" i="4" s="1"/>
  <c r="J176" i="4"/>
  <c r="N176" i="4"/>
  <c r="AB176" i="4"/>
  <c r="I177" i="4"/>
  <c r="H177" i="4" s="1"/>
  <c r="J177" i="4"/>
  <c r="N177" i="4"/>
  <c r="AB177" i="4"/>
  <c r="I178" i="4"/>
  <c r="H178" i="4" s="1"/>
  <c r="J178" i="4"/>
  <c r="N178" i="4"/>
  <c r="AB178" i="4"/>
  <c r="I179" i="4"/>
  <c r="J179" i="4"/>
  <c r="N179" i="4"/>
  <c r="AB179" i="4"/>
  <c r="I180" i="4"/>
  <c r="H180" i="4" s="1"/>
  <c r="J180" i="4"/>
  <c r="N180" i="4"/>
  <c r="AB180" i="4"/>
  <c r="I181" i="4"/>
  <c r="H181" i="4" s="1"/>
  <c r="J181" i="4"/>
  <c r="N181" i="4"/>
  <c r="AB181" i="4"/>
  <c r="I182" i="4"/>
  <c r="J182" i="4"/>
  <c r="N182" i="4"/>
  <c r="AB182" i="4"/>
  <c r="I183" i="4"/>
  <c r="J183" i="4"/>
  <c r="N183" i="4"/>
  <c r="AB183" i="4"/>
  <c r="I184" i="4"/>
  <c r="H184" i="4" s="1"/>
  <c r="J184" i="4"/>
  <c r="N184" i="4"/>
  <c r="AB184" i="4"/>
  <c r="I185" i="4"/>
  <c r="H185" i="4" s="1"/>
  <c r="J185" i="4"/>
  <c r="N185" i="4"/>
  <c r="AB185" i="4"/>
  <c r="I186" i="4"/>
  <c r="J186" i="4"/>
  <c r="N186" i="4"/>
  <c r="AB186" i="4"/>
  <c r="I187" i="4"/>
  <c r="J187" i="4"/>
  <c r="N187" i="4"/>
  <c r="AB187" i="4"/>
  <c r="I188" i="4"/>
  <c r="H188" i="4" s="1"/>
  <c r="J188" i="4"/>
  <c r="N188" i="4"/>
  <c r="AB188" i="4"/>
  <c r="I189" i="4"/>
  <c r="H189" i="4" s="1"/>
  <c r="J189" i="4"/>
  <c r="N189" i="4"/>
  <c r="AB189" i="4"/>
  <c r="I190" i="4"/>
  <c r="H190" i="4" s="1"/>
  <c r="J190" i="4"/>
  <c r="N190" i="4"/>
  <c r="AB190" i="4"/>
  <c r="I120" i="4"/>
  <c r="J120" i="4"/>
  <c r="N120" i="4"/>
  <c r="AB120" i="4"/>
  <c r="I121" i="4"/>
  <c r="H121" i="4" s="1"/>
  <c r="J121" i="4"/>
  <c r="N121" i="4"/>
  <c r="AB121" i="4"/>
  <c r="I122" i="4"/>
  <c r="H122" i="4" s="1"/>
  <c r="J122" i="4"/>
  <c r="N122" i="4"/>
  <c r="AB122" i="4"/>
  <c r="I123" i="4"/>
  <c r="J123" i="4"/>
  <c r="N123" i="4"/>
  <c r="AB123" i="4"/>
  <c r="I124" i="4"/>
  <c r="J124" i="4"/>
  <c r="N124" i="4"/>
  <c r="AB124" i="4"/>
  <c r="I125" i="4"/>
  <c r="H125" i="4" s="1"/>
  <c r="J125" i="4"/>
  <c r="N125" i="4"/>
  <c r="AB125" i="4"/>
  <c r="I126" i="4"/>
  <c r="H126" i="4" s="1"/>
  <c r="J126" i="4"/>
  <c r="N126" i="4"/>
  <c r="AB126" i="4"/>
  <c r="I127" i="4"/>
  <c r="J127" i="4"/>
  <c r="N127" i="4"/>
  <c r="AB127" i="4"/>
  <c r="I128" i="4"/>
  <c r="J128" i="4"/>
  <c r="N128" i="4"/>
  <c r="AB128" i="4"/>
  <c r="I129" i="4"/>
  <c r="H129" i="4" s="1"/>
  <c r="J129" i="4"/>
  <c r="N129" i="4"/>
  <c r="AB129" i="4"/>
  <c r="I130" i="4"/>
  <c r="H130" i="4" s="1"/>
  <c r="J130" i="4"/>
  <c r="N130" i="4"/>
  <c r="AB130" i="4"/>
  <c r="I131" i="4"/>
  <c r="J131" i="4"/>
  <c r="N131" i="4"/>
  <c r="AB131" i="4"/>
  <c r="I132" i="4"/>
  <c r="J132" i="4"/>
  <c r="N132" i="4"/>
  <c r="AB132" i="4"/>
  <c r="I133" i="4"/>
  <c r="H133" i="4" s="1"/>
  <c r="J133" i="4"/>
  <c r="N133" i="4"/>
  <c r="AB133" i="4"/>
  <c r="I134" i="4"/>
  <c r="H134" i="4" s="1"/>
  <c r="J134" i="4"/>
  <c r="N134" i="4"/>
  <c r="AB134" i="4"/>
  <c r="I135" i="4"/>
  <c r="J135" i="4"/>
  <c r="N135" i="4"/>
  <c r="AB135" i="4"/>
  <c r="I136" i="4"/>
  <c r="J136" i="4"/>
  <c r="N136" i="4"/>
  <c r="AB136" i="4"/>
  <c r="I137" i="4"/>
  <c r="H137" i="4" s="1"/>
  <c r="J137" i="4"/>
  <c r="N137" i="4"/>
  <c r="AB137" i="4"/>
  <c r="I138" i="4"/>
  <c r="H138" i="4" s="1"/>
  <c r="J138" i="4"/>
  <c r="N138" i="4"/>
  <c r="AB138" i="4"/>
  <c r="I139" i="4"/>
  <c r="J139" i="4"/>
  <c r="N139" i="4"/>
  <c r="AB139" i="4"/>
  <c r="I140" i="4"/>
  <c r="J140" i="4"/>
  <c r="N140" i="4"/>
  <c r="AB140" i="4"/>
  <c r="I141" i="4"/>
  <c r="H141" i="4" s="1"/>
  <c r="J141" i="4"/>
  <c r="N141" i="4"/>
  <c r="AB141" i="4"/>
  <c r="I142" i="4"/>
  <c r="H142" i="4" s="1"/>
  <c r="J142" i="4"/>
  <c r="N142" i="4"/>
  <c r="AB142" i="4"/>
  <c r="I143" i="4"/>
  <c r="H143" i="4" s="1"/>
  <c r="J143" i="4"/>
  <c r="N143" i="4"/>
  <c r="AB143" i="4"/>
  <c r="I144" i="4"/>
  <c r="J144" i="4"/>
  <c r="N144" i="4"/>
  <c r="AB144" i="4"/>
  <c r="I145" i="4"/>
  <c r="H145" i="4" s="1"/>
  <c r="J145" i="4"/>
  <c r="N145" i="4"/>
  <c r="AB145" i="4"/>
  <c r="I146" i="4"/>
  <c r="H146" i="4" s="1"/>
  <c r="J146" i="4"/>
  <c r="N146" i="4"/>
  <c r="AB146" i="4"/>
  <c r="I147" i="4"/>
  <c r="J147" i="4"/>
  <c r="N147" i="4"/>
  <c r="AB147" i="4"/>
  <c r="I148" i="4"/>
  <c r="J148" i="4"/>
  <c r="N148" i="4"/>
  <c r="AB148" i="4"/>
  <c r="I149" i="4"/>
  <c r="H149" i="4" s="1"/>
  <c r="J149" i="4"/>
  <c r="N149" i="4"/>
  <c r="AB149" i="4"/>
  <c r="I150" i="4"/>
  <c r="H150" i="4" s="1"/>
  <c r="J150" i="4"/>
  <c r="N150" i="4"/>
  <c r="AB150" i="4"/>
  <c r="I151" i="4"/>
  <c r="H151" i="4" s="1"/>
  <c r="J151" i="4"/>
  <c r="N151" i="4"/>
  <c r="AB151" i="4"/>
  <c r="I152" i="4"/>
  <c r="J152" i="4"/>
  <c r="N152" i="4"/>
  <c r="AB152" i="4"/>
  <c r="I153" i="4"/>
  <c r="H153" i="4" s="1"/>
  <c r="J153" i="4"/>
  <c r="N153" i="4"/>
  <c r="AB153" i="4"/>
  <c r="I154" i="4"/>
  <c r="H154" i="4" s="1"/>
  <c r="J154" i="4"/>
  <c r="N154" i="4"/>
  <c r="AB154" i="4"/>
  <c r="I155" i="4"/>
  <c r="J155" i="4"/>
  <c r="N155" i="4"/>
  <c r="AB155" i="4"/>
  <c r="I156" i="4"/>
  <c r="J156" i="4"/>
  <c r="N156" i="4"/>
  <c r="AB156" i="4"/>
  <c r="I157" i="4"/>
  <c r="J157" i="4"/>
  <c r="N157" i="4"/>
  <c r="AB157" i="4"/>
  <c r="I158" i="4"/>
  <c r="H158" i="4" s="1"/>
  <c r="J158" i="4"/>
  <c r="N158" i="4"/>
  <c r="AB158" i="4"/>
  <c r="B217" i="4"/>
  <c r="AC154" i="4" l="1"/>
  <c r="AC123" i="4"/>
  <c r="AC127" i="4"/>
  <c r="AC146" i="4"/>
  <c r="AC186" i="4"/>
  <c r="AC189" i="4"/>
  <c r="AC182" i="4"/>
  <c r="AC188" i="4"/>
  <c r="AC187" i="4"/>
  <c r="AC147" i="4"/>
  <c r="AC139" i="4"/>
  <c r="AC135" i="4"/>
  <c r="AC184" i="4"/>
  <c r="AC128" i="4"/>
  <c r="H127" i="4"/>
  <c r="AC120" i="4"/>
  <c r="AC190" i="4"/>
  <c r="H186" i="4"/>
  <c r="AC181" i="4"/>
  <c r="AC178" i="4"/>
  <c r="AC173" i="4"/>
  <c r="AC170" i="4"/>
  <c r="AC167" i="4"/>
  <c r="AC165" i="4"/>
  <c r="AC138" i="4"/>
  <c r="H135" i="4"/>
  <c r="AC131" i="4"/>
  <c r="AC126" i="4"/>
  <c r="H123" i="4"/>
  <c r="H182" i="4"/>
  <c r="AC180" i="4"/>
  <c r="AC179" i="4"/>
  <c r="AC172" i="4"/>
  <c r="AC171" i="4"/>
  <c r="AC136" i="4"/>
  <c r="AC124" i="4"/>
  <c r="AC185" i="4"/>
  <c r="AC183" i="4"/>
  <c r="AC177" i="4"/>
  <c r="AC174" i="4"/>
  <c r="H170" i="4"/>
  <c r="AC168" i="4"/>
  <c r="AC166" i="4"/>
  <c r="AC157" i="4"/>
  <c r="AC155" i="4"/>
  <c r="AC176" i="4"/>
  <c r="AC175" i="4"/>
  <c r="AC169" i="4"/>
  <c r="H187" i="4"/>
  <c r="H183" i="4"/>
  <c r="H179" i="4"/>
  <c r="H175" i="4"/>
  <c r="H171" i="4"/>
  <c r="AC158" i="4"/>
  <c r="AC156" i="4"/>
  <c r="H155" i="4"/>
  <c r="AC151" i="4"/>
  <c r="AC150" i="4"/>
  <c r="AC148" i="4"/>
  <c r="H147" i="4"/>
  <c r="AC143" i="4"/>
  <c r="AC142" i="4"/>
  <c r="AC140" i="4"/>
  <c r="H139" i="4"/>
  <c r="AC134" i="4"/>
  <c r="AC132" i="4"/>
  <c r="H131" i="4"/>
  <c r="AC122" i="4"/>
  <c r="AC152" i="4"/>
  <c r="AC144" i="4"/>
  <c r="AC130" i="4"/>
  <c r="H156" i="4"/>
  <c r="H157" i="4"/>
  <c r="AC153" i="4"/>
  <c r="AC149" i="4"/>
  <c r="AC145" i="4"/>
  <c r="AC141" i="4"/>
  <c r="AC137" i="4"/>
  <c r="AC133" i="4"/>
  <c r="AC129" i="4"/>
  <c r="AC125" i="4"/>
  <c r="AC121" i="4"/>
  <c r="H152" i="4"/>
  <c r="H148" i="4"/>
  <c r="H144" i="4"/>
  <c r="H140" i="4"/>
  <c r="H136" i="4"/>
  <c r="H132" i="4"/>
  <c r="H128" i="4"/>
  <c r="H124" i="4"/>
  <c r="H120" i="4"/>
  <c r="AK9" i="5" l="1"/>
  <c r="N19" i="4" l="1"/>
  <c r="I14" i="4"/>
  <c r="H14" i="4" s="1"/>
  <c r="J14" i="4"/>
  <c r="N14" i="4"/>
  <c r="AB14" i="4"/>
  <c r="I18" i="4"/>
  <c r="H18" i="4" s="1"/>
  <c r="J18" i="4"/>
  <c r="N18" i="4"/>
  <c r="AB18" i="4"/>
  <c r="AC14" i="4" l="1"/>
  <c r="AC18" i="4"/>
  <c r="R217" i="4" l="1"/>
  <c r="S217" i="4"/>
  <c r="T217" i="4"/>
  <c r="U217" i="4"/>
  <c r="N24" i="4"/>
  <c r="AB24" i="4"/>
  <c r="N26" i="4"/>
  <c r="AB26" i="4"/>
  <c r="N30" i="4"/>
  <c r="AB30" i="4"/>
  <c r="N31" i="4"/>
  <c r="AB31" i="4"/>
  <c r="N38" i="4"/>
  <c r="AB38" i="4"/>
  <c r="N40" i="4"/>
  <c r="AB40" i="4"/>
  <c r="N44" i="4"/>
  <c r="AB44" i="4"/>
  <c r="N46" i="4"/>
  <c r="AB46" i="4"/>
  <c r="N52" i="4"/>
  <c r="AB52" i="4"/>
  <c r="N54" i="4"/>
  <c r="AB54" i="4"/>
  <c r="N57" i="4"/>
  <c r="AB57" i="4"/>
  <c r="N61" i="4"/>
  <c r="AB61" i="4"/>
  <c r="N63" i="4"/>
  <c r="AB63" i="4"/>
  <c r="N68" i="4"/>
  <c r="AB68" i="4"/>
  <c r="N70" i="4"/>
  <c r="AB70" i="4"/>
  <c r="N76" i="4"/>
  <c r="AB76" i="4"/>
  <c r="N78" i="4"/>
  <c r="AB78" i="4"/>
  <c r="N79" i="4"/>
  <c r="AB79" i="4"/>
  <c r="N81" i="4"/>
  <c r="AB81" i="4"/>
  <c r="N96" i="4"/>
  <c r="AB96" i="4"/>
  <c r="N100" i="4"/>
  <c r="AB100" i="4"/>
  <c r="N101" i="4"/>
  <c r="AB101" i="4"/>
  <c r="N108" i="4"/>
  <c r="AB108" i="4"/>
  <c r="N110" i="4"/>
  <c r="AB110" i="4"/>
  <c r="N111" i="4"/>
  <c r="AB111" i="4"/>
  <c r="N113" i="4"/>
  <c r="AB113" i="4"/>
  <c r="N114" i="4"/>
  <c r="AB114" i="4"/>
  <c r="N115" i="4"/>
  <c r="AB115" i="4"/>
  <c r="N116" i="4"/>
  <c r="AB116" i="4"/>
  <c r="N117" i="4"/>
  <c r="AB117" i="4"/>
  <c r="N118" i="4"/>
  <c r="AB118" i="4"/>
  <c r="N119" i="4"/>
  <c r="AB119" i="4"/>
  <c r="N159" i="4"/>
  <c r="AB159" i="4"/>
  <c r="N160" i="4"/>
  <c r="AB160" i="4"/>
  <c r="N161" i="4"/>
  <c r="AB161" i="4"/>
  <c r="N162" i="4"/>
  <c r="AB162" i="4"/>
  <c r="N163" i="4"/>
  <c r="AB163" i="4"/>
  <c r="N164" i="4"/>
  <c r="AB164" i="4"/>
  <c r="N191" i="4"/>
  <c r="AB191" i="4"/>
  <c r="N192" i="4"/>
  <c r="AB192" i="4"/>
  <c r="N193" i="4"/>
  <c r="AB193" i="4"/>
  <c r="N194" i="4"/>
  <c r="AB194" i="4"/>
  <c r="N195" i="4"/>
  <c r="AB195" i="4"/>
  <c r="N196" i="4"/>
  <c r="AB196" i="4"/>
  <c r="N197" i="4"/>
  <c r="AB197" i="4"/>
  <c r="N198" i="4"/>
  <c r="AB198" i="4"/>
  <c r="N199" i="4"/>
  <c r="AB199" i="4"/>
  <c r="N200" i="4"/>
  <c r="AB200" i="4"/>
  <c r="N201" i="4"/>
  <c r="AB201" i="4"/>
  <c r="N202" i="4"/>
  <c r="AB202" i="4"/>
  <c r="N203" i="4"/>
  <c r="AB203" i="4"/>
  <c r="N204" i="4"/>
  <c r="AB204" i="4"/>
  <c r="N205" i="4"/>
  <c r="AB205" i="4"/>
  <c r="N206" i="4"/>
  <c r="AB206" i="4"/>
  <c r="N207" i="4"/>
  <c r="AB207" i="4"/>
  <c r="N208" i="4"/>
  <c r="AB208" i="4"/>
  <c r="N209" i="4"/>
  <c r="AB209" i="4"/>
  <c r="N210" i="4"/>
  <c r="AB210" i="4"/>
  <c r="N211" i="4"/>
  <c r="AB211" i="4"/>
  <c r="N212" i="4"/>
  <c r="AB212" i="4"/>
  <c r="N213" i="4"/>
  <c r="AB213" i="4"/>
  <c r="N214" i="4"/>
  <c r="AB214" i="4"/>
  <c r="N215" i="4"/>
  <c r="AB215" i="4"/>
  <c r="N216" i="4"/>
  <c r="AB216" i="4"/>
  <c r="K10" i="5" l="1"/>
  <c r="I19" i="4" l="1"/>
  <c r="J19" i="4"/>
  <c r="I24" i="4"/>
  <c r="J24" i="4"/>
  <c r="I26" i="4"/>
  <c r="J26" i="4"/>
  <c r="I30" i="4"/>
  <c r="J30" i="4"/>
  <c r="I31" i="4"/>
  <c r="J31" i="4"/>
  <c r="I38" i="4"/>
  <c r="J38" i="4"/>
  <c r="I40" i="4"/>
  <c r="J40" i="4"/>
  <c r="I44" i="4"/>
  <c r="J44" i="4"/>
  <c r="I46" i="4"/>
  <c r="J46" i="4"/>
  <c r="I52" i="4"/>
  <c r="J52" i="4"/>
  <c r="I54" i="4"/>
  <c r="J54" i="4"/>
  <c r="I57" i="4"/>
  <c r="J57" i="4"/>
  <c r="I61" i="4"/>
  <c r="J61" i="4"/>
  <c r="I63" i="4"/>
  <c r="J63" i="4"/>
  <c r="I68" i="4"/>
  <c r="J68" i="4"/>
  <c r="I70" i="4"/>
  <c r="J70" i="4"/>
  <c r="I76" i="4"/>
  <c r="J76" i="4"/>
  <c r="I78" i="4"/>
  <c r="J78" i="4"/>
  <c r="I79" i="4"/>
  <c r="J79" i="4"/>
  <c r="I81" i="4"/>
  <c r="J81" i="4"/>
  <c r="I96" i="4"/>
  <c r="J96" i="4"/>
  <c r="I100" i="4"/>
  <c r="J100" i="4"/>
  <c r="I101" i="4"/>
  <c r="J101" i="4"/>
  <c r="I108" i="4"/>
  <c r="J108" i="4"/>
  <c r="I110" i="4"/>
  <c r="J110" i="4"/>
  <c r="I111" i="4"/>
  <c r="J111" i="4"/>
  <c r="I113" i="4"/>
  <c r="J113" i="4"/>
  <c r="I114" i="4"/>
  <c r="J114" i="4"/>
  <c r="I115" i="4"/>
  <c r="J115" i="4"/>
  <c r="I116" i="4"/>
  <c r="J116" i="4"/>
  <c r="I117" i="4"/>
  <c r="J117" i="4"/>
  <c r="I118" i="4"/>
  <c r="J118" i="4"/>
  <c r="I119" i="4"/>
  <c r="J119" i="4"/>
  <c r="I159" i="4"/>
  <c r="J159" i="4"/>
  <c r="I160" i="4"/>
  <c r="J160" i="4"/>
  <c r="I161" i="4"/>
  <c r="J161" i="4"/>
  <c r="I162" i="4"/>
  <c r="J162" i="4"/>
  <c r="I163" i="4"/>
  <c r="J163" i="4"/>
  <c r="I164" i="4"/>
  <c r="J164" i="4"/>
  <c r="I191" i="4"/>
  <c r="J191" i="4"/>
  <c r="I192" i="4"/>
  <c r="J192" i="4"/>
  <c r="I193" i="4"/>
  <c r="J193" i="4"/>
  <c r="I194" i="4"/>
  <c r="J194" i="4"/>
  <c r="I195" i="4"/>
  <c r="J195" i="4"/>
  <c r="I196" i="4"/>
  <c r="J196" i="4"/>
  <c r="I197" i="4"/>
  <c r="J197" i="4"/>
  <c r="I198" i="4"/>
  <c r="J198" i="4"/>
  <c r="I199" i="4"/>
  <c r="J199" i="4"/>
  <c r="I200" i="4"/>
  <c r="J200" i="4"/>
  <c r="I201" i="4"/>
  <c r="J201" i="4"/>
  <c r="I202" i="4"/>
  <c r="J202" i="4"/>
  <c r="I203" i="4"/>
  <c r="J203" i="4"/>
  <c r="I204" i="4"/>
  <c r="J204" i="4"/>
  <c r="I205" i="4"/>
  <c r="J205" i="4"/>
  <c r="I206" i="4"/>
  <c r="J206" i="4"/>
  <c r="I207" i="4"/>
  <c r="J207" i="4"/>
  <c r="I208" i="4"/>
  <c r="J208" i="4"/>
  <c r="I209" i="4"/>
  <c r="J209" i="4"/>
  <c r="I210" i="4"/>
  <c r="J210" i="4"/>
  <c r="I211" i="4"/>
  <c r="J211" i="4"/>
  <c r="I212" i="4"/>
  <c r="J212" i="4"/>
  <c r="I213" i="4"/>
  <c r="J213" i="4"/>
  <c r="I214" i="4"/>
  <c r="J214" i="4"/>
  <c r="I215" i="4"/>
  <c r="J215" i="4"/>
  <c r="I216" i="4"/>
  <c r="J216" i="4"/>
  <c r="J10" i="4"/>
  <c r="I10" i="4"/>
  <c r="AC44" i="4" l="1"/>
  <c r="AC63" i="4"/>
  <c r="AC46" i="4"/>
  <c r="AC216" i="4"/>
  <c r="AC212" i="4"/>
  <c r="AC208" i="4"/>
  <c r="AC196" i="4"/>
  <c r="AC214" i="4"/>
  <c r="AC210" i="4"/>
  <c r="AC206" i="4"/>
  <c r="AC204" i="4"/>
  <c r="AC202" i="4"/>
  <c r="AC200" i="4"/>
  <c r="AC198" i="4"/>
  <c r="AC194" i="4"/>
  <c r="AC192" i="4"/>
  <c r="AC163" i="4"/>
  <c r="AC161" i="4"/>
  <c r="AC159" i="4"/>
  <c r="AC119" i="4"/>
  <c r="AC117" i="4"/>
  <c r="AC115" i="4"/>
  <c r="AC113" i="4"/>
  <c r="AC110" i="4"/>
  <c r="AC101" i="4"/>
  <c r="AC96" i="4"/>
  <c r="AC81" i="4"/>
  <c r="AC78" i="4"/>
  <c r="AC70" i="4"/>
  <c r="AC57" i="4"/>
  <c r="AC52" i="4"/>
  <c r="AC38" i="4"/>
  <c r="AC30" i="4"/>
  <c r="AC26" i="4"/>
  <c r="AC215" i="4"/>
  <c r="AC211" i="4"/>
  <c r="AC209" i="4"/>
  <c r="AC205" i="4"/>
  <c r="AC203" i="4"/>
  <c r="AC201" i="4"/>
  <c r="AC199" i="4"/>
  <c r="AC197" i="4"/>
  <c r="AC193" i="4"/>
  <c r="AC191" i="4"/>
  <c r="AC164" i="4"/>
  <c r="AC162" i="4"/>
  <c r="AC160" i="4"/>
  <c r="AC118" i="4"/>
  <c r="AC116" i="4"/>
  <c r="AC114" i="4"/>
  <c r="AC111" i="4"/>
  <c r="AC108" i="4"/>
  <c r="AC100" i="4"/>
  <c r="AC79" i="4"/>
  <c r="AC76" i="4"/>
  <c r="AC68" i="4"/>
  <c r="AC61" i="4"/>
  <c r="AC54" i="4"/>
  <c r="AC40" i="4"/>
  <c r="AC31" i="4"/>
  <c r="AC24" i="4"/>
  <c r="AC213" i="4"/>
  <c r="AC207" i="4"/>
  <c r="AC195" i="4"/>
  <c r="AA217" i="4"/>
  <c r="Z217" i="4"/>
  <c r="Y217" i="4"/>
  <c r="X217" i="4"/>
  <c r="Q217" i="4"/>
  <c r="P217" i="4"/>
  <c r="O217" i="4"/>
  <c r="M217" i="4"/>
  <c r="L217" i="4"/>
  <c r="K217" i="4"/>
  <c r="G217" i="4"/>
  <c r="F217" i="4"/>
  <c r="E217" i="4"/>
  <c r="E9" i="5"/>
  <c r="A217" i="4"/>
  <c r="H216" i="4"/>
  <c r="H215" i="4"/>
  <c r="H214" i="4"/>
  <c r="H212" i="4"/>
  <c r="H211" i="4"/>
  <c r="H210" i="4"/>
  <c r="H208" i="4"/>
  <c r="H207" i="4"/>
  <c r="H206" i="4"/>
  <c r="H204" i="4"/>
  <c r="H202" i="4"/>
  <c r="H199" i="4"/>
  <c r="H198" i="4"/>
  <c r="H195" i="4"/>
  <c r="H194" i="4"/>
  <c r="H191" i="4"/>
  <c r="H161" i="4"/>
  <c r="H117" i="4"/>
  <c r="H113" i="4"/>
  <c r="H101" i="4"/>
  <c r="H100" i="4"/>
  <c r="H96" i="4"/>
  <c r="H81" i="4"/>
  <c r="H79" i="4"/>
  <c r="H78" i="4"/>
  <c r="H70" i="4"/>
  <c r="H68" i="4"/>
  <c r="H63" i="4"/>
  <c r="H61" i="4"/>
  <c r="H57" i="4"/>
  <c r="H54" i="4"/>
  <c r="H52" i="4"/>
  <c r="H44" i="4"/>
  <c r="H40" i="4"/>
  <c r="H38" i="4"/>
  <c r="H31" i="4"/>
  <c r="H30" i="4"/>
  <c r="H26" i="4"/>
  <c r="H24" i="4"/>
  <c r="AB19" i="4"/>
  <c r="H19" i="4"/>
  <c r="AB10" i="4"/>
  <c r="N10" i="4"/>
  <c r="J217" i="4"/>
  <c r="I217" i="4"/>
  <c r="D217" i="4"/>
  <c r="G9" i="5" s="1"/>
  <c r="AC19" i="4" l="1"/>
  <c r="H76" i="4"/>
  <c r="H46" i="4"/>
  <c r="H200" i="4"/>
  <c r="H203" i="4"/>
  <c r="H110" i="4"/>
  <c r="H114" i="4"/>
  <c r="H115" i="4"/>
  <c r="H118" i="4"/>
  <c r="H119" i="4"/>
  <c r="H159" i="4"/>
  <c r="H162" i="4"/>
  <c r="H163" i="4"/>
  <c r="H192" i="4"/>
  <c r="H196" i="4"/>
  <c r="AB217" i="4"/>
  <c r="AC10" i="4"/>
  <c r="H10" i="4"/>
  <c r="H116" i="4"/>
  <c r="H111" i="4"/>
  <c r="H164" i="4"/>
  <c r="H108" i="4"/>
  <c r="H160" i="4"/>
  <c r="H193" i="4"/>
  <c r="H197" i="4"/>
  <c r="H201" i="4"/>
  <c r="H205" i="4"/>
  <c r="H209" i="4"/>
  <c r="H213" i="4"/>
  <c r="AC217" i="4" l="1"/>
  <c r="H217" i="4"/>
  <c r="I6" i="5"/>
  <c r="I5" i="5"/>
  <c r="Z5" i="5" l="1"/>
  <c r="K11" i="5" l="1"/>
  <c r="I3" i="5" l="1"/>
  <c r="D3" i="4" s="1"/>
  <c r="I4" i="5"/>
  <c r="D4" i="4" s="1"/>
  <c r="A1" i="4"/>
  <c r="A3" i="4"/>
  <c r="C3" i="4"/>
  <c r="A4" i="4"/>
  <c r="C4" i="4"/>
  <c r="A5" i="4"/>
  <c r="C5" i="4"/>
  <c r="A6" i="4"/>
  <c r="C6" i="4"/>
  <c r="A7" i="4"/>
  <c r="C7" i="4"/>
  <c r="W103" i="4" l="1"/>
  <c r="AD103" i="4" s="1"/>
  <c r="W104" i="4"/>
  <c r="AD104" i="4" s="1"/>
  <c r="W105" i="4"/>
  <c r="AD105" i="4" s="1"/>
  <c r="W106" i="4"/>
  <c r="AD106" i="4" s="1"/>
  <c r="W107" i="4"/>
  <c r="AD107" i="4" s="1"/>
  <c r="W102" i="4"/>
  <c r="AD102" i="4" s="1"/>
  <c r="W97" i="4"/>
  <c r="AD97" i="4" s="1"/>
  <c r="W98" i="4"/>
  <c r="AD98" i="4" s="1"/>
  <c r="W99" i="4"/>
  <c r="AD99" i="4" s="1"/>
  <c r="W92" i="4"/>
  <c r="AD92" i="4" s="1"/>
  <c r="W93" i="4"/>
  <c r="AD93" i="4" s="1"/>
  <c r="W91" i="4"/>
  <c r="AD91" i="4" s="1"/>
  <c r="W89" i="4"/>
  <c r="AD89" i="4" s="1"/>
  <c r="W90" i="4"/>
  <c r="AD90" i="4" s="1"/>
  <c r="W88" i="4"/>
  <c r="AD88" i="4" s="1"/>
  <c r="W86" i="4"/>
  <c r="AD86" i="4" s="1"/>
  <c r="W94" i="4"/>
  <c r="AD94" i="4" s="1"/>
  <c r="W87" i="4"/>
  <c r="AD87" i="4" s="1"/>
  <c r="W84" i="4"/>
  <c r="AD84" i="4" s="1"/>
  <c r="W85" i="4"/>
  <c r="AD85" i="4" s="1"/>
  <c r="W82" i="4"/>
  <c r="AD82" i="4" s="1"/>
  <c r="W83" i="4"/>
  <c r="AD83" i="4" s="1"/>
  <c r="W75" i="4"/>
  <c r="AD75" i="4" s="1"/>
  <c r="W71" i="4"/>
  <c r="AD71" i="4" s="1"/>
  <c r="W73" i="4"/>
  <c r="AD73" i="4" s="1"/>
  <c r="W72" i="4"/>
  <c r="AD72" i="4" s="1"/>
  <c r="W74" i="4"/>
  <c r="AD74" i="4" s="1"/>
  <c r="W64" i="4"/>
  <c r="AD64" i="4" s="1"/>
  <c r="W65" i="4"/>
  <c r="AD65" i="4" s="1"/>
  <c r="W66" i="4"/>
  <c r="AD66" i="4" s="1"/>
  <c r="W67" i="4"/>
  <c r="AD67" i="4" s="1"/>
  <c r="W58" i="4"/>
  <c r="AD58" i="4" s="1"/>
  <c r="W59" i="4"/>
  <c r="AD59" i="4" s="1"/>
  <c r="W60" i="4"/>
  <c r="AD60" i="4" s="1"/>
  <c r="W55" i="4"/>
  <c r="AD55" i="4" s="1"/>
  <c r="W56" i="4"/>
  <c r="AD56" i="4" s="1"/>
  <c r="W48" i="4"/>
  <c r="AD48" i="4" s="1"/>
  <c r="W49" i="4"/>
  <c r="AD49" i="4" s="1"/>
  <c r="W50" i="4"/>
  <c r="AD50" i="4" s="1"/>
  <c r="W51" i="4"/>
  <c r="AD51" i="4" s="1"/>
  <c r="W47" i="4"/>
  <c r="AD47" i="4" s="1"/>
  <c r="W41" i="4"/>
  <c r="AD41" i="4" s="1"/>
  <c r="W42" i="4"/>
  <c r="AD42" i="4" s="1"/>
  <c r="W43" i="4"/>
  <c r="AD43" i="4" s="1"/>
  <c r="W35" i="4"/>
  <c r="AD35" i="4" s="1"/>
  <c r="W32" i="4"/>
  <c r="AD32" i="4" s="1"/>
  <c r="W36" i="4"/>
  <c r="AD36" i="4" s="1"/>
  <c r="W37" i="4"/>
  <c r="AD37" i="4" s="1"/>
  <c r="W33" i="4"/>
  <c r="AD33" i="4" s="1"/>
  <c r="W34" i="4"/>
  <c r="AD34" i="4" s="1"/>
  <c r="W29" i="4"/>
  <c r="AD29" i="4" s="1"/>
  <c r="W27" i="4"/>
  <c r="AD27" i="4" s="1"/>
  <c r="W28" i="4"/>
  <c r="AD28" i="4" s="1"/>
  <c r="W20" i="4"/>
  <c r="AD20" i="4" s="1"/>
  <c r="W22" i="4"/>
  <c r="AD22" i="4" s="1"/>
  <c r="W23" i="4"/>
  <c r="AD23" i="4" s="1"/>
  <c r="W21" i="4"/>
  <c r="AD21" i="4" s="1"/>
  <c r="W17" i="4"/>
  <c r="AD17" i="4" s="1"/>
  <c r="W15" i="4"/>
  <c r="AD15" i="4" s="1"/>
  <c r="W11" i="4"/>
  <c r="AD11" i="4" s="1"/>
  <c r="W12" i="4"/>
  <c r="AD12" i="4" s="1"/>
  <c r="W13" i="4"/>
  <c r="AD13" i="4" s="1"/>
  <c r="W185" i="4"/>
  <c r="AD185" i="4" s="1"/>
  <c r="W183" i="4"/>
  <c r="AD183" i="4" s="1"/>
  <c r="W182" i="4"/>
  <c r="AD182" i="4" s="1"/>
  <c r="W176" i="4"/>
  <c r="AD176" i="4" s="1"/>
  <c r="W169" i="4"/>
  <c r="AD169" i="4" s="1"/>
  <c r="W181" i="4"/>
  <c r="AD181" i="4" s="1"/>
  <c r="W168" i="4"/>
  <c r="AD168" i="4" s="1"/>
  <c r="W172" i="4"/>
  <c r="AD172" i="4" s="1"/>
  <c r="W175" i="4"/>
  <c r="AD175" i="4" s="1"/>
  <c r="W174" i="4"/>
  <c r="AD174" i="4" s="1"/>
  <c r="W165" i="4"/>
  <c r="AD165" i="4" s="1"/>
  <c r="W186" i="4"/>
  <c r="AD186" i="4" s="1"/>
  <c r="W179" i="4"/>
  <c r="AD179" i="4" s="1"/>
  <c r="W188" i="4"/>
  <c r="AD188" i="4" s="1"/>
  <c r="W173" i="4"/>
  <c r="AD173" i="4" s="1"/>
  <c r="W190" i="4"/>
  <c r="AD190" i="4" s="1"/>
  <c r="W178" i="4"/>
  <c r="AD178" i="4" s="1"/>
  <c r="W171" i="4"/>
  <c r="AD171" i="4" s="1"/>
  <c r="W166" i="4"/>
  <c r="AD166" i="4" s="1"/>
  <c r="W187" i="4"/>
  <c r="AD187" i="4" s="1"/>
  <c r="W189" i="4"/>
  <c r="AD189" i="4" s="1"/>
  <c r="W184" i="4"/>
  <c r="AD184" i="4" s="1"/>
  <c r="W177" i="4"/>
  <c r="AD177" i="4" s="1"/>
  <c r="W180" i="4"/>
  <c r="AD180" i="4" s="1"/>
  <c r="W167" i="4"/>
  <c r="AD167" i="4" s="1"/>
  <c r="W170" i="4"/>
  <c r="AD170" i="4" s="1"/>
  <c r="W125" i="4"/>
  <c r="AD125" i="4" s="1"/>
  <c r="W137" i="4"/>
  <c r="AD137" i="4" s="1"/>
  <c r="W145" i="4"/>
  <c r="AD145" i="4" s="1"/>
  <c r="W157" i="4"/>
  <c r="AD157" i="4" s="1"/>
  <c r="W120" i="4"/>
  <c r="AD120" i="4" s="1"/>
  <c r="W124" i="4"/>
  <c r="AD124" i="4" s="1"/>
  <c r="W129" i="4"/>
  <c r="AD129" i="4" s="1"/>
  <c r="W134" i="4"/>
  <c r="AD134" i="4" s="1"/>
  <c r="W136" i="4"/>
  <c r="AD136" i="4" s="1"/>
  <c r="W142" i="4"/>
  <c r="AD142" i="4" s="1"/>
  <c r="W144" i="4"/>
  <c r="AD144" i="4" s="1"/>
  <c r="W150" i="4"/>
  <c r="AD150" i="4" s="1"/>
  <c r="W152" i="4"/>
  <c r="AD152" i="4" s="1"/>
  <c r="W158" i="4"/>
  <c r="AD158" i="4" s="1"/>
  <c r="W128" i="4"/>
  <c r="AD128" i="4" s="1"/>
  <c r="W133" i="4"/>
  <c r="AD133" i="4" s="1"/>
  <c r="W141" i="4"/>
  <c r="AD141" i="4" s="1"/>
  <c r="W149" i="4"/>
  <c r="AD149" i="4" s="1"/>
  <c r="W132" i="4"/>
  <c r="AD132" i="4" s="1"/>
  <c r="W138" i="4"/>
  <c r="AD138" i="4" s="1"/>
  <c r="W140" i="4"/>
  <c r="AD140" i="4" s="1"/>
  <c r="W146" i="4"/>
  <c r="AD146" i="4" s="1"/>
  <c r="W148" i="4"/>
  <c r="AD148" i="4" s="1"/>
  <c r="W154" i="4"/>
  <c r="AD154" i="4" s="1"/>
  <c r="W156" i="4"/>
  <c r="AD156" i="4" s="1"/>
  <c r="W153" i="4"/>
  <c r="AD153" i="4" s="1"/>
  <c r="W123" i="4"/>
  <c r="AD123" i="4" s="1"/>
  <c r="W130" i="4"/>
  <c r="AD130" i="4" s="1"/>
  <c r="W143" i="4"/>
  <c r="AD143" i="4" s="1"/>
  <c r="W155" i="4"/>
  <c r="AD155" i="4" s="1"/>
  <c r="W126" i="4"/>
  <c r="AD126" i="4" s="1"/>
  <c r="W122" i="4"/>
  <c r="AD122" i="4" s="1"/>
  <c r="W147" i="4"/>
  <c r="AD147" i="4" s="1"/>
  <c r="W135" i="4"/>
  <c r="AD135" i="4" s="1"/>
  <c r="W139" i="4"/>
  <c r="AD139" i="4" s="1"/>
  <c r="W131" i="4"/>
  <c r="AD131" i="4" s="1"/>
  <c r="W121" i="4"/>
  <c r="AD121" i="4" s="1"/>
  <c r="W151" i="4"/>
  <c r="AD151" i="4" s="1"/>
  <c r="W127" i="4"/>
  <c r="AD127" i="4" s="1"/>
  <c r="W14" i="4"/>
  <c r="AD14" i="4" s="1"/>
  <c r="W18" i="4"/>
  <c r="AD18" i="4" s="1"/>
  <c r="W210" i="4"/>
  <c r="AD210" i="4" s="1"/>
  <c r="W30" i="4"/>
  <c r="AD30" i="4" s="1"/>
  <c r="W204" i="4"/>
  <c r="AD204" i="4" s="1"/>
  <c r="W163" i="4"/>
  <c r="AD163" i="4" s="1"/>
  <c r="W160" i="4"/>
  <c r="AD160" i="4" s="1"/>
  <c r="W195" i="4"/>
  <c r="AD195" i="4" s="1"/>
  <c r="W78" i="4"/>
  <c r="AD78" i="4" s="1"/>
  <c r="W211" i="4"/>
  <c r="AD211" i="4" s="1"/>
  <c r="W200" i="4"/>
  <c r="AD200" i="4" s="1"/>
  <c r="W159" i="4"/>
  <c r="AD159" i="4" s="1"/>
  <c r="W197" i="4"/>
  <c r="AD197" i="4" s="1"/>
  <c r="W194" i="4"/>
  <c r="AD194" i="4" s="1"/>
  <c r="W207" i="4"/>
  <c r="AD207" i="4" s="1"/>
  <c r="W191" i="4"/>
  <c r="AD191" i="4" s="1"/>
  <c r="W117" i="4"/>
  <c r="AD117" i="4" s="1"/>
  <c r="W108" i="4"/>
  <c r="AD108" i="4" s="1"/>
  <c r="W79" i="4"/>
  <c r="AD79" i="4" s="1"/>
  <c r="W54" i="4"/>
  <c r="AD54" i="4" s="1"/>
  <c r="W113" i="4"/>
  <c r="AD113" i="4" s="1"/>
  <c r="W96" i="4"/>
  <c r="AD96" i="4" s="1"/>
  <c r="W70" i="4"/>
  <c r="AD70" i="4" s="1"/>
  <c r="W44" i="4"/>
  <c r="AD44" i="4" s="1"/>
  <c r="W214" i="4"/>
  <c r="AD214" i="4" s="1"/>
  <c r="W196" i="4"/>
  <c r="AD196" i="4" s="1"/>
  <c r="W119" i="4"/>
  <c r="AD119" i="4" s="1"/>
  <c r="W209" i="4"/>
  <c r="AD209" i="4" s="1"/>
  <c r="W193" i="4"/>
  <c r="AD193" i="4" s="1"/>
  <c r="W206" i="4"/>
  <c r="AD206" i="4" s="1"/>
  <c r="W203" i="4"/>
  <c r="AD203" i="4" s="1"/>
  <c r="W162" i="4"/>
  <c r="AD162" i="4" s="1"/>
  <c r="W114" i="4"/>
  <c r="AD114" i="4" s="1"/>
  <c r="W100" i="4"/>
  <c r="AD100" i="4" s="1"/>
  <c r="W76" i="4"/>
  <c r="AD76" i="4" s="1"/>
  <c r="W46" i="4"/>
  <c r="AD46" i="4" s="1"/>
  <c r="W26" i="4"/>
  <c r="AD26" i="4" s="1"/>
  <c r="W110" i="4"/>
  <c r="AD110" i="4" s="1"/>
  <c r="W63" i="4"/>
  <c r="AD63" i="4" s="1"/>
  <c r="W38" i="4"/>
  <c r="AD38" i="4" s="1"/>
  <c r="W213" i="4"/>
  <c r="AD213" i="4" s="1"/>
  <c r="W208" i="4"/>
  <c r="AD208" i="4" s="1"/>
  <c r="W192" i="4"/>
  <c r="AD192" i="4" s="1"/>
  <c r="W205" i="4"/>
  <c r="AD205" i="4" s="1"/>
  <c r="W164" i="4"/>
  <c r="AD164" i="4" s="1"/>
  <c r="W202" i="4"/>
  <c r="AD202" i="4" s="1"/>
  <c r="W161" i="4"/>
  <c r="AD161" i="4" s="1"/>
  <c r="W199" i="4"/>
  <c r="AD199" i="4" s="1"/>
  <c r="W111" i="4"/>
  <c r="AD111" i="4" s="1"/>
  <c r="W68" i="4"/>
  <c r="AD68" i="4" s="1"/>
  <c r="W40" i="4"/>
  <c r="AD40" i="4" s="1"/>
  <c r="W24" i="4"/>
  <c r="AD24" i="4" s="1"/>
  <c r="W116" i="4"/>
  <c r="AD116" i="4" s="1"/>
  <c r="W81" i="4"/>
  <c r="AD81" i="4" s="1"/>
  <c r="W57" i="4"/>
  <c r="AD57" i="4" s="1"/>
  <c r="W216" i="4"/>
  <c r="AD216" i="4" s="1"/>
  <c r="W212" i="4"/>
  <c r="AD212" i="4" s="1"/>
  <c r="W201" i="4"/>
  <c r="AD201" i="4" s="1"/>
  <c r="W198" i="4"/>
  <c r="AD198" i="4" s="1"/>
  <c r="W118" i="4"/>
  <c r="AD118" i="4" s="1"/>
  <c r="W61" i="4"/>
  <c r="AD61" i="4" s="1"/>
  <c r="W31" i="4"/>
  <c r="AD31" i="4" s="1"/>
  <c r="W115" i="4"/>
  <c r="AD115" i="4" s="1"/>
  <c r="W101" i="4"/>
  <c r="AD101" i="4" s="1"/>
  <c r="W52" i="4"/>
  <c r="AD52" i="4" s="1"/>
  <c r="W215" i="4"/>
  <c r="AD215" i="4" s="1"/>
  <c r="W19" i="4"/>
  <c r="AD19" i="4" s="1"/>
  <c r="W10" i="4"/>
  <c r="W217" i="4" l="1"/>
  <c r="AD10" i="4"/>
  <c r="AD217" i="4" s="1"/>
  <c r="AK193" i="4" s="1"/>
  <c r="AK177" i="4" l="1"/>
  <c r="AK215" i="4"/>
  <c r="AK186" i="4"/>
  <c r="AK146" i="4"/>
  <c r="AK79" i="4"/>
  <c r="AK57" i="4"/>
  <c r="AK161" i="4"/>
  <c r="AK120" i="4"/>
  <c r="AK18" i="4"/>
  <c r="AK110" i="4"/>
  <c r="AK86" i="4"/>
  <c r="AK124" i="4"/>
  <c r="AK210" i="4"/>
  <c r="AK63" i="4"/>
  <c r="AK173" i="4"/>
  <c r="AK156" i="4"/>
  <c r="AK96" i="4"/>
  <c r="AK176" i="4"/>
  <c r="AK158" i="4"/>
  <c r="AK200" i="4"/>
  <c r="AK145" i="4"/>
  <c r="AK171" i="4"/>
  <c r="AK185" i="4"/>
  <c r="AK144" i="4"/>
  <c r="AK195" i="4"/>
  <c r="AK205" i="4"/>
  <c r="AK183" i="4"/>
  <c r="AK150" i="4"/>
  <c r="AK78" i="4"/>
  <c r="AK164" i="4"/>
  <c r="AK189" i="4"/>
  <c r="AK126" i="4"/>
  <c r="AK209" i="4"/>
  <c r="AK174" i="4"/>
  <c r="AK138" i="4"/>
  <c r="AK117" i="4"/>
  <c r="AK212" i="4"/>
  <c r="AK19" i="4"/>
  <c r="AK168" i="4"/>
  <c r="AK141" i="4"/>
  <c r="AK194" i="4"/>
  <c r="AK68" i="4"/>
  <c r="AK172" i="4"/>
  <c r="AK149" i="4"/>
  <c r="AK207" i="4"/>
  <c r="AK201" i="4"/>
  <c r="AK125" i="4"/>
  <c r="AK121" i="4"/>
  <c r="AK100" i="4"/>
  <c r="AK190" i="4"/>
  <c r="AK153" i="4"/>
  <c r="AK70" i="4"/>
  <c r="AK206" i="4"/>
  <c r="AK46" i="4"/>
  <c r="AK214" i="4"/>
  <c r="AK136" i="4"/>
  <c r="AK135" i="4"/>
  <c r="AK128" i="4"/>
  <c r="AK24" i="4"/>
  <c r="AK157" i="4"/>
  <c r="AK216" i="4"/>
  <c r="AK179" i="4"/>
  <c r="AK148" i="4"/>
  <c r="AK54" i="4"/>
  <c r="AK115" i="4"/>
  <c r="AK188" i="4"/>
  <c r="AK154" i="4"/>
  <c r="AK113" i="4"/>
  <c r="AK94" i="4"/>
  <c r="AK129" i="4"/>
  <c r="AK30" i="4"/>
  <c r="AK38" i="4"/>
  <c r="AK184" i="4"/>
  <c r="AK122" i="4"/>
  <c r="AK13" i="4"/>
  <c r="AK25" i="4"/>
  <c r="AK37" i="4"/>
  <c r="AK43" i="4"/>
  <c r="AK49" i="4"/>
  <c r="AK55" i="4"/>
  <c r="AK67" i="4"/>
  <c r="AK73" i="4"/>
  <c r="AK85" i="4"/>
  <c r="AK91" i="4"/>
  <c r="AK97" i="4"/>
  <c r="AK103" i="4"/>
  <c r="AK109" i="4"/>
  <c r="AK15" i="4"/>
  <c r="AK21" i="4"/>
  <c r="AK27" i="4"/>
  <c r="AK33" i="4"/>
  <c r="AK39" i="4"/>
  <c r="AK45" i="4"/>
  <c r="AK51" i="4"/>
  <c r="AK16" i="4"/>
  <c r="AK22" i="4"/>
  <c r="AK28" i="4"/>
  <c r="AK34" i="4"/>
  <c r="AK58" i="4"/>
  <c r="AK64" i="4"/>
  <c r="AK82" i="4"/>
  <c r="AK88" i="4"/>
  <c r="AK106" i="4"/>
  <c r="AK112" i="4"/>
  <c r="AK17" i="4"/>
  <c r="AK23" i="4"/>
  <c r="AK29" i="4"/>
  <c r="AK35" i="4"/>
  <c r="AK41" i="4"/>
  <c r="AK47" i="4"/>
  <c r="AK53" i="4"/>
  <c r="AK59" i="4"/>
  <c r="AK65" i="4"/>
  <c r="AK71" i="4"/>
  <c r="AK77" i="4"/>
  <c r="AK83" i="4"/>
  <c r="AK89" i="4"/>
  <c r="AK95" i="4"/>
  <c r="AK107" i="4"/>
  <c r="AK36" i="4"/>
  <c r="AK42" i="4"/>
  <c r="AK48" i="4"/>
  <c r="AK60" i="4"/>
  <c r="AK66" i="4"/>
  <c r="AK72" i="4"/>
  <c r="AK84" i="4"/>
  <c r="AK90" i="4"/>
  <c r="AK102" i="4"/>
  <c r="AK62" i="4"/>
  <c r="AK80" i="4"/>
  <c r="AK32" i="4"/>
  <c r="AK99" i="4"/>
  <c r="AK104" i="4"/>
  <c r="AK69" i="4"/>
  <c r="AK105" i="4"/>
  <c r="AK50" i="4"/>
  <c r="AK74" i="4"/>
  <c r="AK92" i="4"/>
  <c r="AK20" i="4"/>
  <c r="AK56" i="4"/>
  <c r="AK75" i="4"/>
  <c r="AK93" i="4"/>
  <c r="AK98" i="4"/>
  <c r="AK31" i="4"/>
  <c r="AK130" i="4"/>
  <c r="AK208" i="4"/>
  <c r="AK203" i="4"/>
  <c r="AK159" i="4"/>
  <c r="AK26" i="4"/>
  <c r="AK165" i="4"/>
  <c r="AK108" i="4"/>
  <c r="AK116" i="4"/>
  <c r="AK142" i="4"/>
  <c r="AK160" i="4"/>
  <c r="AK192" i="4"/>
  <c r="AK40" i="4"/>
  <c r="AK166" i="4"/>
  <c r="AK143" i="4"/>
  <c r="AK196" i="4"/>
  <c r="AK101" i="4"/>
  <c r="AK187" i="4"/>
  <c r="AK155" i="4"/>
  <c r="AK119" i="4"/>
  <c r="AK182" i="4"/>
  <c r="AK152" i="4"/>
  <c r="AK211" i="4"/>
  <c r="AK198" i="4"/>
  <c r="AK137" i="4"/>
  <c r="AK151" i="4"/>
  <c r="AK76" i="4"/>
  <c r="AK147" i="4"/>
  <c r="AK127" i="4"/>
  <c r="AK61" i="4"/>
  <c r="AK163" i="4"/>
  <c r="AK180" i="4"/>
  <c r="AK169" i="4"/>
  <c r="AK199" i="4"/>
  <c r="AK14" i="4"/>
  <c r="AK140" i="4"/>
  <c r="AK81" i="4"/>
  <c r="AK178" i="4"/>
  <c r="AK123" i="4"/>
  <c r="AK44" i="4"/>
  <c r="AK118" i="4"/>
  <c r="AK181" i="4"/>
  <c r="AK133" i="4"/>
  <c r="AK197" i="4"/>
  <c r="AK111" i="4"/>
  <c r="AK202" i="4"/>
  <c r="AK167" i="4"/>
  <c r="AK139" i="4"/>
  <c r="AK162" i="4"/>
  <c r="AK52" i="4"/>
  <c r="AK170" i="4"/>
  <c r="AK131" i="4"/>
  <c r="AK114" i="4"/>
  <c r="AK175" i="4"/>
  <c r="AK132" i="4"/>
  <c r="AK191" i="4"/>
  <c r="AK87" i="4"/>
  <c r="AK134" i="4"/>
  <c r="AK204" i="4"/>
  <c r="AK213" i="4"/>
  <c r="Q9" i="5"/>
  <c r="AL9" i="5" s="1"/>
  <c r="AK11" i="4"/>
  <c r="AK12" i="4"/>
  <c r="O9" i="5"/>
  <c r="AK10" i="4"/>
  <c r="AA9" i="5" l="1"/>
  <c r="AG9" i="5" s="1"/>
  <c r="AJ9" i="5"/>
  <c r="S9" i="5"/>
  <c r="U9" i="5" s="1"/>
  <c r="W9" i="5"/>
  <c r="AC9" i="5" s="1"/>
  <c r="Y9" i="5"/>
  <c r="AE9" i="5" s="1"/>
  <c r="AK217" i="4"/>
</calcChain>
</file>

<file path=xl/sharedStrings.xml><?xml version="1.0" encoding="utf-8"?>
<sst xmlns="http://schemas.openxmlformats.org/spreadsheetml/2006/main" count="545" uniqueCount="286">
  <si>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</si>
  <si>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</si>
  <si>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</si>
  <si>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</si>
  <si>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</si>
  <si>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</si>
  <si>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</si>
  <si>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</si>
  <si>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</si>
  <si>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</si>
  <si>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</si>
  <si>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</si>
  <si>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</si>
  <si>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</si>
  <si>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</si>
  <si>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</si>
  <si>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</si>
  <si>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</si>
  <si>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</si>
  <si>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</si>
  <si>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</si>
  <si>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</si>
  <si>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</si>
  <si>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</si>
  <si>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</si>
  <si>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</si>
  <si>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</si>
  <si>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</si>
  <si>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</si>
  <si>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</si>
  <si>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</si>
  <si>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</si>
  <si>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</si>
  <si>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</si>
  <si>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</si>
  <si>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</si>
  <si>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</si>
  <si>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</si>
  <si>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</si>
  <si>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</si>
  <si>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</si>
  <si>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</si>
  <si>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</si>
  <si>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</si>
  <si>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</si>
  <si>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</si>
  <si>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</si>
  <si>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</si>
  <si>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</si>
  <si>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</si>
  <si>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</si>
  <si>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</si>
  <si>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</si>
  <si>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</si>
  <si>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</si>
  <si>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</si>
  <si>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</si>
  <si>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</si>
  <si>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</si>
  <si>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</si>
  <si>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</si>
  <si>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</si>
  <si>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</si>
  <si>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</si>
  <si>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</si>
  <si>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</si>
  <si>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</si>
  <si>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</si>
  <si>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</si>
  <si>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</si>
  <si>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</si>
  <si>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</si>
  <si>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</si>
  <si>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</si>
  <si>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</si>
  <si>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</si>
  <si>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</si>
  <si>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</si>
  <si>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</si>
  <si>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</si>
  <si>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</si>
  <si>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</si>
  <si>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</si>
  <si>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</si>
  <si>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</si>
  <si>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</si>
  <si>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</si>
  <si>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</si>
  <si>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</si>
  <si>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</si>
  <si>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</si>
  <si>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</si>
  <si>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</si>
  <si>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</si>
  <si>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</si>
  <si>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</si>
  <si>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</si>
  <si>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</si>
  <si>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</si>
  <si>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</si>
  <si>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</si>
  <si>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</si>
  <si>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</si>
  <si>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</si>
  <si>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</si>
  <si>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</si>
  <si>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</si>
  <si>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</si>
  <si>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</si>
  <si>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</si>
  <si>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</si>
  <si>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</si>
  <si>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</si>
  <si>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</si>
  <si>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</si>
  <si>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</si>
  <si>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</si>
  <si>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</si>
  <si>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</si>
  <si>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</si>
  <si>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</si>
  <si>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</si>
  <si>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</si>
  <si>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</si>
  <si>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</si>
  <si>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</si>
  <si>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</si>
  <si>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</si>
  <si>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</si>
  <si>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</si>
  <si>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</si>
  <si>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</si>
  <si>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</si>
  <si>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</si>
  <si>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</si>
  <si>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MOD4308009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</si>
  <si>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</si>
  <si>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</si>
  <si>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</si>
  <si>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</si>
  <si>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</si>
  <si>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FRR004 - F.CNC.V.20.03 FRESADO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</si>
  <si>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</si>
  <si>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</si>
  <si>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</si>
  <si>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</si>
  <si>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</si>
  <si>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</si>
  <si>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</si>
  <si>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</si>
  <si>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</si>
  <si>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</si>
  <si>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</si>
  <si>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</si>
  <si>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</si>
  <si>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</si>
  <si>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</si>
  <si>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</si>
  <si>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</si>
  <si>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</si>
  <si>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</si>
  <si>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</si>
  <si>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</si>
  <si>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</si>
  <si>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</si>
  <si>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MOD4301016</t>
  </si>
  <si>
    <t>FRM002 - FRM002 CENTRO DE USINAGEM MAZAK FF-510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</si>
  <si>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</si>
  <si>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</si>
  <si>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</si>
  <si>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</si>
  <si>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</si>
  <si>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</si>
  <si>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</si>
  <si>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</si>
  <si>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</si>
  <si>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</si>
  <si>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</si>
  <si>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</si>
  <si>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PC</t>
  </si>
  <si>
    <t>KG</t>
  </si>
  <si>
    <t>UN</t>
  </si>
  <si>
    <t>L</t>
  </si>
  <si>
    <t>GRAXA SABAO DE LITIO NLGI2 1KG</t>
  </si>
  <si>
    <t>THINNER GOL 7300 5 LT</t>
  </si>
  <si>
    <t>THINNER RECICLAVEL DE 5LITRO</t>
  </si>
  <si>
    <t>SACO PLASTICO PE 19X30X0,3</t>
  </si>
  <si>
    <t>SACO PLASTICO PE 35X50X0,15</t>
  </si>
  <si>
    <t>BUJAO 3/4 - 14 NPTF DIN 906</t>
  </si>
  <si>
    <t>IMPOSTO</t>
  </si>
  <si>
    <t>LUCRO</t>
  </si>
  <si>
    <t>COMISSÃO</t>
  </si>
  <si>
    <t>75202199001-US</t>
  </si>
  <si>
    <t>MOD4303003</t>
  </si>
  <si>
    <t>75202201001-CM</t>
  </si>
  <si>
    <t>75202201001-US</t>
  </si>
  <si>
    <t>MOD4308072</t>
  </si>
  <si>
    <t>MOD4305016</t>
  </si>
  <si>
    <t>MOD4308017</t>
  </si>
  <si>
    <t>75208199001-US</t>
  </si>
  <si>
    <t>MOD4308068</t>
  </si>
  <si>
    <t>MOD4308023</t>
  </si>
  <si>
    <t>EIXO DE SAIDA 13Z</t>
  </si>
  <si>
    <t>USINADO - EIXO DE SAIDA 13Z</t>
  </si>
  <si>
    <t>TAMPA TF75 DELIVERY</t>
  </si>
  <si>
    <t>PAPELAO ONDULADO 60 CM</t>
  </si>
  <si>
    <t>RETENTOR BRG 35X50X8 DELIVERY</t>
  </si>
  <si>
    <t xml:space="preserve">RET001 - RETIFICA CONV CILINDRICA VIGORELLI   </t>
  </si>
  <si>
    <t xml:space="preserve">TOD007 - TORNO CNC DOOSAN LYNX 220                </t>
  </si>
  <si>
    <t xml:space="preserve">TOI012 - TORNO INDEX 9 MC170                 </t>
  </si>
  <si>
    <t xml:space="preserve">GEC002 - GERADORA CV CARACOL CLEVELAND - 1    </t>
  </si>
  <si>
    <t xml:space="preserve">TOH009 - TORNO CNC HYUNDAI 9 SKT21                </t>
  </si>
  <si>
    <t xml:space="preserve">F.CV.V.20.09 GERADORA CV FELLOWS VISION FS-6 - 1  </t>
  </si>
  <si>
    <t>%</t>
  </si>
  <si>
    <t>76Y18/P37</t>
  </si>
  <si>
    <t>CALCO DA BASE TF 40 (2,7) EM ACO</t>
  </si>
  <si>
    <t>CALCO DA BASE TF 76 (4,75) EM ACO</t>
  </si>
  <si>
    <t>CORTADO A LASER CALCO GUARNICAO DA BASE TF76 CAMBIO EATON FS 6306</t>
  </si>
  <si>
    <t>PRISIONEIRO 3/8-16 UNC X 50</t>
  </si>
  <si>
    <t>EIXO DO CARRETEL TF 75 DELIVERY</t>
  </si>
  <si>
    <t>USINADO - EIXO DO CARRETEL TF 75 DELIVERY</t>
  </si>
  <si>
    <t>ACO RED LAM 20MNCR5 Ø22,22 X 112M</t>
  </si>
  <si>
    <t>CEMENTADO - EIXO DE SAIDA 13Z TF 75 DELIVERY</t>
  </si>
  <si>
    <t>ACO RED LAM 20MNCR5 Ø41,27 X 161MM</t>
  </si>
  <si>
    <t>CARCACA USINADA TF 75 DELIVERY CAMBIO 4206</t>
  </si>
  <si>
    <t>CARCACA LATERAL FUNDIDA  DELIVERY + PLUS</t>
  </si>
  <si>
    <t>FLANGE USINADA SAE B 13 Z  DELIVERY</t>
  </si>
  <si>
    <t>FLANGE FUNDIDA SAE B 13 Z  TF 75 -DELIVERY</t>
  </si>
  <si>
    <t>USINADO - TAMPA DO PISTAO - TF 75 DELIVERY</t>
  </si>
  <si>
    <t>ACO RED LAM SAE 1045 Ø47,62 X 19MM</t>
  </si>
  <si>
    <t>GARFO DE ENGATE USINADO TF 75 DELIVERY</t>
  </si>
  <si>
    <t>GARFO DE ENGATE FUNDIDO TF75 DELIVERY</t>
  </si>
  <si>
    <t>EMBOLO DE ACIONAMENTO TF75 DELIVERY</t>
  </si>
  <si>
    <t>ACO RED LAM SAE 1045 Ø41,27 X 128 MM</t>
  </si>
  <si>
    <t>TAMPA LATERAL ZINCADA  - DELIVERY</t>
  </si>
  <si>
    <t>CORTADO DE CHAPA  LATERAL  LASER ACO SAE 1020 - DELIVERY</t>
  </si>
  <si>
    <t>CARRETEL DE ENGRENAGENS 21Z - CAMBIO EATON FS 6306</t>
  </si>
  <si>
    <t>76213101001-CM</t>
  </si>
  <si>
    <t>CEMENTADO - ENGRENAGEM 21Z - CAMBIO EATON FS 6306</t>
  </si>
  <si>
    <t>76213101001-US</t>
  </si>
  <si>
    <t>USINADO - ENGRENAGEM 21Z - CAMBIO EATON FS6306</t>
  </si>
  <si>
    <t>ACO RED LAM 20MNCR5 Ø101,60 X 56 MM</t>
  </si>
  <si>
    <t>ENGRENAGEM MOVEL 24 Z-  TF 76 CAMBIO EATON</t>
  </si>
  <si>
    <t>NITRETADO - ENGRENAGEM MOVEL 20 Z TF75 DELIVERY</t>
  </si>
  <si>
    <t>76214199001-US</t>
  </si>
  <si>
    <t>USINADO - ENGRENAGEM MOVEL 24Z CAMBIO EATON</t>
  </si>
  <si>
    <t>ACO RED LAM 20MNCR5 Ø101,60 X 36MM</t>
  </si>
  <si>
    <t>ANEL ELASTICO PARA FURO 502052 DIN 472 PARA T30</t>
  </si>
  <si>
    <t>KIT TOMADA  DE FORCA  TY 76 COM CALCO - 3 GUARNICOES</t>
  </si>
  <si>
    <t>ETIQUETAS TERMICAS ADESIVA COUCHE 50X100MM</t>
  </si>
  <si>
    <t>RIBBON CERA 110X450 PREMIUM G50</t>
  </si>
  <si>
    <t>GUARNICAO DA BASE TF 70 (0,79) - 112301</t>
  </si>
  <si>
    <t>GUARNICAO DA BASE TF70 (0,397) C4243 - 112.329</t>
  </si>
  <si>
    <t>SACO PLASTICO PE 25 X 36 X 0,2 - A4</t>
  </si>
  <si>
    <t>SACO PLASTICO PE 16 X 22,5 X0,3</t>
  </si>
  <si>
    <t>PLAQUETA DE IDENTIFICACAO DE ALUMINIO 52X13X0,5 C/CORTE ESPECIAL</t>
  </si>
  <si>
    <t>ADESIVO ANAEROBICO  CIS 177 - 250G</t>
  </si>
  <si>
    <t>ANEL ORING 13,94X2,62 REF. PARKER 2-113</t>
  </si>
  <si>
    <t>ANEL ORING 37,69 X 3,53 REF.PARKER 2-222</t>
  </si>
  <si>
    <t>ANEL ORING 56,87 X 1,78 REF.PARKER 2-035</t>
  </si>
  <si>
    <t>ANEL ORING 66,34 X 2,62 REF.PARKER 2-146</t>
  </si>
  <si>
    <t>ANEL ORING 32,92 X 3,53 REF.PARKER 2-219  VITON</t>
  </si>
  <si>
    <t>PARAFUSO ALLEN G10 SXT INTERNO 3/8-16 UNC X 1.1/4</t>
  </si>
  <si>
    <t>PARAFUSO SEXT. M12X1.75X40 CLASSE 8.8</t>
  </si>
  <si>
    <t>PARAFUSO G5 SEXTAVADO CONICO SILO 3/8-16 UNC X 3/4 ZB  CLASSE 8.8 ROSCA TOTAL</t>
  </si>
  <si>
    <t>PORCA SEXTAVADA 3/8-16 UNC ZINCADA</t>
  </si>
  <si>
    <t>ARRUELA LISA M12 - DIN 125 13X24X2,5 ZINCADA</t>
  </si>
  <si>
    <t>ARRUELA DE PRESSAO 3/8 PESADA TEMPERADA - ASA B-27.1</t>
  </si>
  <si>
    <t>ANEL ELASTICO RENO PARA FURO DIAM.62 502062 SEM REFORCO</t>
  </si>
  <si>
    <t>ANEL ELASTICO RENO PARA FURO DIAM.45 - 502045</t>
  </si>
  <si>
    <t>PARAFUSO ALLEN SEM CABECA M6X10</t>
  </si>
  <si>
    <t>ROLAMENTO 1 CARREIRA ESFERAS 35X62X14 REF.6007 N</t>
  </si>
  <si>
    <t>ROLAMENTO 1 CARREIRA ESFERAS 25X62X17 - 6305</t>
  </si>
  <si>
    <t>ROLAMENTO ROLETES CONICOS 20X52X16,25 - 30304</t>
  </si>
  <si>
    <t>MOLA DE COMPRESSAO - Ø36X76 - DELIVERY</t>
  </si>
  <si>
    <t>CONECTOR PNEUMATICO MACHO1/4(TUBO)X1/8 NPT</t>
  </si>
  <si>
    <t>CAIXA ONDA BC Nº 15 265X240X190 - COM UMA ABA SOBREPOSTA E UMA NORMAL KRAFT COLUNA 8KGF/CM MIN</t>
  </si>
  <si>
    <t>TOMADA DE FORÇA SAE B 13Z - CÂMBIO EATON FS6303</t>
  </si>
  <si>
    <t>2</t>
  </si>
  <si>
    <t>HR</t>
  </si>
  <si>
    <t>75202199001-CM</t>
  </si>
  <si>
    <t>3</t>
  </si>
  <si>
    <t>4</t>
  </si>
  <si>
    <t>75214199001-CM</t>
  </si>
  <si>
    <t>3.5</t>
  </si>
  <si>
    <t>CEMENTADO  - EIXO DO CARRETEL TF 75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</si>
</sst>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  <numFmt numFmtId="171" formatCode="&quot;R$&quot;\ #,##0.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10" fontId="6" fillId="0" borderId="20" xfId="2" applyNumberFormat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2" fontId="6" fillId="0" borderId="26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49" fontId="2" fillId="0" borderId="2" xfId="1" applyNumberFormat="1" applyFont="1" applyBorder="1" applyAlignment="1">
      <alignment horizontal="left"/>
    </xf>
    <xf numFmtId="0" fontId="2" fillId="0" borderId="8" xfId="1" quotePrefix="1" applyFont="1" applyBorder="1" applyAlignment="1">
      <alignment horizontal="left"/>
    </xf>
    <xf numFmtId="1" fontId="6" fillId="8" borderId="14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right"/>
    </xf>
    <xf numFmtId="3" fontId="4" fillId="10" borderId="12" xfId="1" applyNumberFormat="1" applyFont="1" applyFill="1" applyBorder="1" applyAlignment="1">
      <alignment horizontal="center" vertical="center"/>
    </xf>
    <xf numFmtId="1" fontId="4" fillId="10" borderId="12" xfId="1" applyNumberFormat="1" applyFont="1" applyFill="1" applyBorder="1" applyAlignment="1">
      <alignment horizontal="left" vertical="center"/>
    </xf>
    <xf numFmtId="3" fontId="4" fillId="10" borderId="0" xfId="1" applyNumberFormat="1" applyFont="1" applyFill="1" applyBorder="1" applyAlignment="1">
      <alignment horizontal="center" vertical="center"/>
    </xf>
    <xf numFmtId="0" fontId="2" fillId="0" borderId="2" xfId="1" applyNumberFormat="1" applyFont="1" applyBorder="1" applyAlignment="1">
      <alignment horizontal="left"/>
    </xf>
    <xf numFmtId="167" fontId="4" fillId="3" borderId="42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3" fontId="4" fillId="5" borderId="12" xfId="1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center" vertical="center" wrapText="1"/>
    </xf>
    <xf numFmtId="10" fontId="6" fillId="5" borderId="12" xfId="5" applyNumberFormat="1" applyFont="1" applyFill="1" applyBorder="1" applyAlignment="1">
      <alignment horizontal="center"/>
    </xf>
    <xf numFmtId="170" fontId="6" fillId="11" borderId="12" xfId="5" applyNumberFormat="1" applyFont="1" applyFill="1" applyBorder="1" applyAlignment="1">
      <alignment horizontal="center"/>
    </xf>
    <xf numFmtId="0" fontId="4" fillId="10" borderId="12" xfId="1" applyFont="1" applyFill="1" applyBorder="1" applyAlignment="1">
      <alignment horizontal="center" vertical="center"/>
    </xf>
    <xf numFmtId="170" fontId="6" fillId="10" borderId="12" xfId="5" applyNumberFormat="1" applyFont="1" applyFill="1" applyBorder="1" applyAlignment="1">
      <alignment horizontal="center"/>
    </xf>
    <xf numFmtId="170" fontId="6" fillId="5" borderId="6" xfId="5" applyNumberFormat="1" applyFont="1" applyFill="1" applyBorder="1" applyAlignment="1">
      <alignment horizontal="center"/>
    </xf>
    <xf numFmtId="170" fontId="6" fillId="43" borderId="44" xfId="5" applyNumberFormat="1" applyFont="1" applyFill="1" applyBorder="1" applyAlignment="1">
      <alignment horizontal="center"/>
    </xf>
    <xf numFmtId="1" fontId="4" fillId="10" borderId="12" xfId="1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10" fontId="6" fillId="43" borderId="43" xfId="1" applyNumberFormat="1" applyFont="1" applyFill="1" applyBorder="1" applyAlignment="1">
      <alignment horizontal="center"/>
    </xf>
    <xf numFmtId="171" fontId="6" fillId="11" borderId="5" xfId="5" applyNumberFormat="1" applyFont="1" applyFill="1" applyBorder="1" applyAlignment="1">
      <alignment horizontal="center"/>
    </xf>
    <xf numFmtId="170" fontId="6" fillId="11" borderId="43" xfId="5" applyNumberFormat="1" applyFont="1" applyFill="1" applyBorder="1" applyAlignment="1">
      <alignment horizontal="center"/>
    </xf>
    <xf numFmtId="0" fontId="10" fillId="0" borderId="14" xfId="1" applyFont="1" applyFill="1" applyBorder="1" applyAlignment="1">
      <alignment horizontal="center" vertical="center" wrapText="1"/>
    </xf>
    <xf numFmtId="1" fontId="4" fillId="3" borderId="1" xfId="0" quotePrefix="1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1" fontId="2" fillId="2" borderId="2" xfId="1" applyNumberFormat="1" applyFont="1" applyFill="1" applyBorder="1" applyAlignment="1">
      <alignment horizontal="left"/>
    </xf>
    <xf numFmtId="0" fontId="2" fillId="0" borderId="2" xfId="1" quotePrefix="1" applyNumberFormat="1" applyFont="1" applyBorder="1" applyAlignment="1">
      <alignment horizontal="left"/>
    </xf>
    <xf numFmtId="171" fontId="2" fillId="8" borderId="2" xfId="1" applyNumberFormat="1" applyFont="1" applyFill="1" applyBorder="1" applyAlignment="1">
      <alignment horizontal="left"/>
    </xf>
    <xf numFmtId="0" fontId="10" fillId="0" borderId="0" xfId="1" applyFont="1" applyFill="1" applyAlignment="1">
      <alignment horizontal="center"/>
    </xf>
    <xf numFmtId="0" fontId="4" fillId="3" borderId="1" xfId="0" applyNumberFormat="1" applyFont="1" applyFill="1" applyBorder="1" applyAlignment="1">
      <alignment horizontal="right" vertical="center" wrapText="1"/>
    </xf>
    <xf numFmtId="0" fontId="4" fillId="3" borderId="1" xfId="0" quotePrefix="1" applyNumberFormat="1" applyFont="1" applyFill="1" applyBorder="1" applyAlignment="1">
      <alignment horizontal="right" vertical="center" wrapText="1"/>
    </xf>
    <xf numFmtId="0" fontId="1" fillId="0" borderId="1" xfId="1" applyBorder="1" applyAlignment="1">
      <alignment horizontal="center"/>
    </xf>
    <xf numFmtId="0" fontId="2" fillId="0" borderId="2" xfId="1" applyNumberFormat="1" applyFont="1" applyBorder="1" applyAlignment="1">
      <alignment horizontal="center"/>
    </xf>
    <xf numFmtId="0" fontId="2" fillId="0" borderId="45" xfId="1" applyNumberFormat="1" applyFont="1" applyBorder="1" applyAlignment="1">
      <alignment horizontal="center"/>
    </xf>
    <xf numFmtId="0" fontId="2" fillId="0" borderId="45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1" fontId="2" fillId="0" borderId="2" xfId="1" applyNumberFormat="1" applyFont="1" applyBorder="1" applyAlignment="1">
      <alignment horizontal="left"/>
    </xf>
    <xf numFmtId="1" fontId="2" fillId="0" borderId="2" xfId="1" quotePrefix="1" applyNumberFormat="1" applyFont="1" applyBorder="1" applyAlignment="1">
      <alignment horizontal="left"/>
    </xf>
    <xf numFmtId="2" fontId="4" fillId="4" borderId="1" xfId="0" applyNumberFormat="1" applyFont="1" applyFill="1" applyBorder="1" applyAlignment="1">
      <alignment horizontal="center" vertical="center" wrapText="1"/>
    </xf>
    <xf numFmtId="1" fontId="4" fillId="4" borderId="1" xfId="1" applyNumberFormat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" fontId="4" fillId="5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/>
    </xf>
    <xf numFmtId="1" fontId="4" fillId="0" borderId="7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67" fontId="4" fillId="5" borderId="1" xfId="1" applyNumberFormat="1" applyFont="1" applyFill="1" applyBorder="1" applyAlignment="1">
      <alignment horizontal="center" vertical="center"/>
    </xf>
    <xf numFmtId="1" fontId="4" fillId="3" borderId="1" xfId="0" quotePrefix="1" applyNumberFormat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  <xf numFmtId="0" fontId="2" fillId="4" borderId="2" xfId="1" applyNumberFormat="1" applyFont="1" applyFill="1" applyBorder="1" applyAlignment="1">
      <alignment horizontal="left"/>
    </xf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95"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elivery%2010_02_22%20(75Y60%20P3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de Entrada"/>
      <sheetName val="75Y60 P37"/>
      <sheetName val="Custo Hora"/>
      <sheetName val="Material Comprado"/>
    </sheetNames>
    <sheetDataSet>
      <sheetData sheetId="0">
        <row r="9">
          <cell r="K9">
            <v>500</v>
          </cell>
          <cell r="M9">
            <v>1</v>
          </cell>
        </row>
      </sheetData>
      <sheetData sheetId="1"/>
      <sheetData sheetId="2">
        <row r="3">
          <cell r="B3" t="str">
            <v>MOD43005</v>
          </cell>
          <cell r="C3" t="str">
            <v>APC001 - ARMAZENAMENTO PRODUTO</v>
          </cell>
          <cell r="D3">
            <v>60</v>
          </cell>
        </row>
        <row r="4">
          <cell r="B4" t="str">
            <v>MOD4308001</v>
          </cell>
          <cell r="C4" t="str">
            <v>BCO002 - B.CV.H.20.02 BROCHADE</v>
          </cell>
          <cell r="D4">
            <v>80</v>
          </cell>
        </row>
        <row r="5">
          <cell r="B5" t="str">
            <v>MOD4306014</v>
          </cell>
          <cell r="C5" t="str">
            <v>CENTRO DE USINAGEM BROTHER TC-</v>
          </cell>
          <cell r="D5">
            <v>120</v>
          </cell>
        </row>
        <row r="6">
          <cell r="B6" t="str">
            <v>MOD4307004</v>
          </cell>
          <cell r="C6" t="str">
            <v>EMB001 - EMBALAGEM BOMBA</v>
          </cell>
          <cell r="D6">
            <v>60</v>
          </cell>
        </row>
        <row r="7">
          <cell r="B7" t="str">
            <v>MOD4309004</v>
          </cell>
          <cell r="C7" t="str">
            <v>EMB002 - EMBALAGEM TOMADA</v>
          </cell>
          <cell r="D7">
            <v>60</v>
          </cell>
        </row>
        <row r="8">
          <cell r="B8" t="str">
            <v xml:space="preserve">MOD4308012     </v>
          </cell>
          <cell r="C8" t="str">
            <v xml:space="preserve">F.CV.V.21.03 FRESADORA CV SACORA     </v>
          </cell>
          <cell r="D8">
            <v>60</v>
          </cell>
        </row>
        <row r="9">
          <cell r="B9" t="str">
            <v>MOD4308012</v>
          </cell>
          <cell r="C9" t="str">
            <v>FR0001 - F.CV.V.21.03 FRESADOR</v>
          </cell>
          <cell r="D9">
            <v>60</v>
          </cell>
        </row>
        <row r="10">
          <cell r="B10" t="str">
            <v>MOD4306002</v>
          </cell>
          <cell r="C10" t="str">
            <v>FRF003 - F.CNC.V.20.08 FRESADORA FANUC ROBODRILL 3</v>
          </cell>
          <cell r="D10">
            <v>100</v>
          </cell>
        </row>
        <row r="11">
          <cell r="B11" t="str">
            <v>MOD4305021</v>
          </cell>
          <cell r="C11" t="str">
            <v>FRF008 - F.CNC.V.20.13 FRESADO</v>
          </cell>
          <cell r="D11">
            <v>100</v>
          </cell>
        </row>
        <row r="12">
          <cell r="B12" t="str">
            <v>MOD4306016</v>
          </cell>
          <cell r="C12" t="str">
            <v>FRH010 - FRESADORA HELLER MCPH 250</v>
          </cell>
          <cell r="D12">
            <v>120</v>
          </cell>
        </row>
        <row r="13">
          <cell r="B13" t="str">
            <v>MOD4308002</v>
          </cell>
          <cell r="C13" t="str">
            <v>FRM001 - F.CNC.V.20.18 CENTRO</v>
          </cell>
          <cell r="D13">
            <v>120</v>
          </cell>
        </row>
        <row r="14">
          <cell r="B14" t="str">
            <v>MOD4301016</v>
          </cell>
          <cell r="C14" t="str">
            <v>FRM002 - FRM002 CENTRO DE USINAGEM MAZAK FF-510</v>
          </cell>
          <cell r="D14">
            <v>120</v>
          </cell>
        </row>
        <row r="15">
          <cell r="B15" t="str">
            <v>MOD4308009</v>
          </cell>
          <cell r="C15" t="str">
            <v>FRR004 - F.CNC.V.20.03 FRESADO</v>
          </cell>
          <cell r="D15">
            <v>120</v>
          </cell>
        </row>
        <row r="16">
          <cell r="B16" t="str">
            <v>MOD4308003</v>
          </cell>
          <cell r="C16" t="str">
            <v>FRR005 - F.CNC.V.20.14 CENTRO</v>
          </cell>
          <cell r="D16">
            <v>120</v>
          </cell>
        </row>
        <row r="17">
          <cell r="B17" t="str">
            <v>MOD4308004</v>
          </cell>
          <cell r="C17" t="str">
            <v>FRR006 - F.CNC.V.20.15 CENTRO</v>
          </cell>
          <cell r="D17">
            <v>120</v>
          </cell>
        </row>
        <row r="18">
          <cell r="B18" t="str">
            <v>MOD4308005</v>
          </cell>
          <cell r="C18" t="str">
            <v>FRR007 - F.CNC.V.20.16 CENTRO</v>
          </cell>
          <cell r="D18">
            <v>120</v>
          </cell>
        </row>
        <row r="19">
          <cell r="B19" t="str">
            <v>MOD4308011</v>
          </cell>
          <cell r="C19" t="str">
            <v>FU0002 - FRDB.30.16 FURADEIRA</v>
          </cell>
          <cell r="D19">
            <v>60</v>
          </cell>
        </row>
        <row r="20">
          <cell r="B20" t="str">
            <v>MOD4308049</v>
          </cell>
          <cell r="C20" t="str">
            <v>FU0005 - FRDB.30.14 FURADEIRA</v>
          </cell>
          <cell r="D20">
            <v>60</v>
          </cell>
        </row>
        <row r="21">
          <cell r="B21" t="str">
            <v>MOD4308047</v>
          </cell>
          <cell r="C21" t="str">
            <v>GEA001 - F.CV.V.20.04 GERADORA</v>
          </cell>
          <cell r="D21">
            <v>80</v>
          </cell>
        </row>
        <row r="22">
          <cell r="B22" t="str">
            <v>MOD4306012</v>
          </cell>
          <cell r="C22" t="str">
            <v>GEB001 - F.CV.V.20.05 GERADORA</v>
          </cell>
          <cell r="D22">
            <v>80</v>
          </cell>
        </row>
        <row r="23">
          <cell r="B23" t="str">
            <v>MOD4308016</v>
          </cell>
          <cell r="C23" t="str">
            <v>GEC001 - G.CV.V.20.06 GERADORA</v>
          </cell>
          <cell r="D23">
            <v>80</v>
          </cell>
        </row>
        <row r="24">
          <cell r="B24" t="str">
            <v>MOD4308020</v>
          </cell>
          <cell r="C24" t="str">
            <v>GEF001 - F.CV.V.20.08 GERADORA</v>
          </cell>
          <cell r="D24">
            <v>80</v>
          </cell>
        </row>
        <row r="25">
          <cell r="B25" t="str">
            <v>MOD4308021</v>
          </cell>
          <cell r="C25" t="str">
            <v>GEF002 - F.CV.V.20.06 GERADORA</v>
          </cell>
          <cell r="D25">
            <v>80</v>
          </cell>
        </row>
        <row r="26">
          <cell r="B26" t="str">
            <v>MOD4308048</v>
          </cell>
          <cell r="C26" t="str">
            <v>GEF005 - F.CV.V.20.03 GERADORA</v>
          </cell>
          <cell r="D26">
            <v>80</v>
          </cell>
        </row>
        <row r="27">
          <cell r="B27" t="str">
            <v>MOD4302003</v>
          </cell>
          <cell r="C27" t="str">
            <v xml:space="preserve">GEP001 - G.CNC.V.20.02 GERADORA CNC PFAUTER FAVORIT        </v>
          </cell>
          <cell r="D27">
            <v>100</v>
          </cell>
        </row>
        <row r="28">
          <cell r="B28" t="str">
            <v>MOD4306003</v>
          </cell>
          <cell r="C28" t="str">
            <v xml:space="preserve">GEP001 - G.CNC.V.20.02 GERADORA CNC PFAUTER FAVORIT        </v>
          </cell>
          <cell r="D28">
            <v>100</v>
          </cell>
        </row>
        <row r="29">
          <cell r="B29" t="str">
            <v>MOD42300</v>
          </cell>
          <cell r="C29" t="str">
            <v>MET001/MET002 - METROLOGIA 1 E</v>
          </cell>
          <cell r="D29">
            <v>0</v>
          </cell>
        </row>
        <row r="30">
          <cell r="B30" t="str">
            <v>MOD4307001</v>
          </cell>
          <cell r="C30" t="str">
            <v>MON001 - MONTAGEM BOMBA</v>
          </cell>
          <cell r="D30">
            <v>60</v>
          </cell>
        </row>
        <row r="31">
          <cell r="B31" t="str">
            <v>MOD4309001</v>
          </cell>
          <cell r="C31" t="str">
            <v>MON002 - MONTAGEM TOMADA</v>
          </cell>
          <cell r="D31">
            <v>60</v>
          </cell>
        </row>
        <row r="32">
          <cell r="B32" t="str">
            <v>MOD4309002</v>
          </cell>
          <cell r="C32" t="str">
            <v>PIT002 - PINTURA TOMADA</v>
          </cell>
          <cell r="D32">
            <v>80</v>
          </cell>
        </row>
        <row r="33">
          <cell r="B33" t="str">
            <v>MOD4308027</v>
          </cell>
          <cell r="C33" t="str">
            <v>REB001 - RB.CV.001 REBARBADORA</v>
          </cell>
          <cell r="D33">
            <v>70</v>
          </cell>
        </row>
        <row r="34">
          <cell r="B34" t="str">
            <v>MOD4308028</v>
          </cell>
          <cell r="C34" t="str">
            <v>REB002 - RB.CV.002 REBARBADORA</v>
          </cell>
          <cell r="D34">
            <v>70</v>
          </cell>
        </row>
        <row r="35">
          <cell r="B35" t="str">
            <v>MOD4308031</v>
          </cell>
          <cell r="C35" t="str">
            <v xml:space="preserve">RET001 - RETIFICA CONV CILINDRICA VIGORELLI   </v>
          </cell>
          <cell r="D35">
            <v>80</v>
          </cell>
        </row>
        <row r="36">
          <cell r="B36" t="str">
            <v>MOD4306008</v>
          </cell>
          <cell r="C36" t="str">
            <v xml:space="preserve">RET002 - RETIFICA CONV FINISH SUPFINA         </v>
          </cell>
          <cell r="D36">
            <v>80</v>
          </cell>
        </row>
        <row r="37">
          <cell r="B37" t="str">
            <v>MOD4308032</v>
          </cell>
          <cell r="C37" t="str">
            <v>RET003 - R.CV.P.50.01 RETIFICA</v>
          </cell>
          <cell r="D37">
            <v>80</v>
          </cell>
        </row>
        <row r="38">
          <cell r="B38" t="str">
            <v>MOD4308034</v>
          </cell>
          <cell r="C38" t="str">
            <v>RET005 - R.CV.S.50.04 RETIFICA</v>
          </cell>
          <cell r="D38">
            <v>80</v>
          </cell>
        </row>
        <row r="39">
          <cell r="B39" t="str">
            <v>MOD4308029</v>
          </cell>
          <cell r="C39" t="str">
            <v>RET007 - R.CV.C.50.02 RETIFICA</v>
          </cell>
          <cell r="D39">
            <v>80</v>
          </cell>
        </row>
        <row r="40">
          <cell r="B40" t="str">
            <v>MOD4308030</v>
          </cell>
          <cell r="C40" t="str">
            <v>RET008 - R.CV.C.50.03 RETIFICA</v>
          </cell>
          <cell r="D40">
            <v>80</v>
          </cell>
        </row>
        <row r="41">
          <cell r="B41" t="str">
            <v>MOD4306013</v>
          </cell>
          <cell r="C41" t="str">
            <v xml:space="preserve">RET010 - RETÍFICA CONVENCIONAL SHAVING HURT </v>
          </cell>
          <cell r="D41">
            <v>80</v>
          </cell>
        </row>
        <row r="42">
          <cell r="B42" t="str">
            <v>MOD4306005</v>
          </cell>
          <cell r="C42" t="str">
            <v>REZ001 - R.CNC.C.50.01 RETIFIC</v>
          </cell>
          <cell r="D42">
            <v>80</v>
          </cell>
        </row>
        <row r="43">
          <cell r="B43" t="str">
            <v>MOD4304001</v>
          </cell>
          <cell r="C43" t="str">
            <v>SER001 - SRF.H.60.01 SERRA FIT</v>
          </cell>
          <cell r="D43">
            <v>60</v>
          </cell>
        </row>
        <row r="44">
          <cell r="B44" t="str">
            <v>MOD4307003</v>
          </cell>
          <cell r="C44" t="str">
            <v>TES001 - TESTE BOMBA</v>
          </cell>
          <cell r="D44">
            <v>80</v>
          </cell>
        </row>
        <row r="45">
          <cell r="B45" t="str">
            <v>MOD4309003</v>
          </cell>
          <cell r="C45" t="str">
            <v>TES002 - TESTE TOMADA</v>
          </cell>
          <cell r="D45">
            <v>60</v>
          </cell>
        </row>
        <row r="46">
          <cell r="B46" t="str">
            <v>MOD4303003</v>
          </cell>
          <cell r="C46" t="str">
            <v xml:space="preserve">TOE001 - T.CNC.H.10.15 TORNO CNC ERGOMAT TND200 </v>
          </cell>
          <cell r="D46">
            <v>100</v>
          </cell>
        </row>
        <row r="47">
          <cell r="B47" t="str">
            <v xml:space="preserve">MOD4305008     </v>
          </cell>
          <cell r="C47" t="str">
            <v xml:space="preserve">TOH001 - T.CNC.H.10.21 TORNO HYUNDAY 1 HIT-8                          </v>
          </cell>
          <cell r="D47">
            <v>100</v>
          </cell>
        </row>
        <row r="48">
          <cell r="B48" t="str">
            <v xml:space="preserve">MOD4305009     </v>
          </cell>
          <cell r="C48" t="str">
            <v xml:space="preserve">TOH002 - T.CNC.H.10.22 TORNO HYUNDAY 2 HIT-8               </v>
          </cell>
          <cell r="D48">
            <v>100</v>
          </cell>
        </row>
        <row r="49">
          <cell r="B49" t="str">
            <v xml:space="preserve">MOD4302008     </v>
          </cell>
          <cell r="C49" t="str">
            <v xml:space="preserve">TOH003 - T.CNC.H.10.23 TORNO HYUNDAY 3 SKT15               </v>
          </cell>
          <cell r="D49">
            <v>100</v>
          </cell>
        </row>
        <row r="50">
          <cell r="B50" t="str">
            <v xml:space="preserve">MOD4308067     </v>
          </cell>
          <cell r="C50" t="str">
            <v xml:space="preserve">TOD005 - TORNO CNC DOOSAN LYNX 220                </v>
          </cell>
          <cell r="D50">
            <v>100</v>
          </cell>
        </row>
        <row r="51">
          <cell r="B51" t="str">
            <v xml:space="preserve">MOD4306010     </v>
          </cell>
          <cell r="C51" t="str">
            <v xml:space="preserve">TOO001 - TORNO OKUMA 1 SPACE TURN LM300M             </v>
          </cell>
          <cell r="D51">
            <v>100</v>
          </cell>
        </row>
        <row r="52">
          <cell r="B52" t="str">
            <v>MOD4306010</v>
          </cell>
          <cell r="C52" t="str">
            <v>TOO001 - T.CNC.H.10.08 TORNO O</v>
          </cell>
          <cell r="D52">
            <v>100</v>
          </cell>
        </row>
        <row r="53">
          <cell r="B53" t="str">
            <v>MOD4306009</v>
          </cell>
          <cell r="C53" t="str">
            <v>TOP001 - T.CV.H.11.02 TORNO IM</v>
          </cell>
          <cell r="D53">
            <v>100</v>
          </cell>
        </row>
        <row r="54">
          <cell r="B54" t="str">
            <v>MOD4308040</v>
          </cell>
          <cell r="C54" t="str">
            <v>TOR003 -  T.CNC.H.10.26 TORNO</v>
          </cell>
          <cell r="D54">
            <v>100</v>
          </cell>
        </row>
        <row r="55">
          <cell r="B55" t="str">
            <v xml:space="preserve">MOD4304002 </v>
          </cell>
          <cell r="C55" t="str">
            <v xml:space="preserve">TOG001 - TORNO CNC COPE GLADIATOR                         </v>
          </cell>
          <cell r="D55">
            <v>100</v>
          </cell>
        </row>
        <row r="56">
          <cell r="B56" t="str">
            <v>MOD4308072</v>
          </cell>
          <cell r="C56" t="str">
            <v xml:space="preserve">TOD007 - TORNO CNC DOOSAN LYNX 220                </v>
          </cell>
          <cell r="D56">
            <v>100</v>
          </cell>
        </row>
        <row r="57">
          <cell r="B57" t="str">
            <v>MOD4305016</v>
          </cell>
          <cell r="C57" t="str">
            <v xml:space="preserve">TOI012 - TORNO INDEX 9 MC170                 </v>
          </cell>
          <cell r="D57">
            <v>100</v>
          </cell>
        </row>
        <row r="58">
          <cell r="B58" t="str">
            <v>MOD4308017</v>
          </cell>
          <cell r="C58" t="str">
            <v xml:space="preserve">GEC002 - GERADORA CV CARACOL CLEVELAND - 1    </v>
          </cell>
          <cell r="D58">
            <v>80</v>
          </cell>
        </row>
        <row r="59">
          <cell r="B59" t="str">
            <v>MOD4308068</v>
          </cell>
          <cell r="C59" t="str">
            <v xml:space="preserve">TOH009 - TORNO CNC HYUNDAI 9 SKT21                </v>
          </cell>
          <cell r="D59">
            <v>100</v>
          </cell>
        </row>
        <row r="60">
          <cell r="B60" t="str">
            <v>MOD4308023</v>
          </cell>
          <cell r="C60" t="str">
            <v xml:space="preserve">F.CV.V.20.09 GERADORA CV FELLOWS VISION FS-6 - 1  </v>
          </cell>
          <cell r="D60">
            <v>80</v>
          </cell>
        </row>
        <row r="61">
          <cell r="B61"/>
          <cell r="C61"/>
          <cell r="D61"/>
        </row>
        <row r="62">
          <cell r="B62"/>
          <cell r="C62"/>
          <cell r="D62"/>
        </row>
        <row r="63">
          <cell r="B63"/>
          <cell r="C63"/>
          <cell r="D63"/>
        </row>
        <row r="64">
          <cell r="B64"/>
          <cell r="C64"/>
          <cell r="D64"/>
        </row>
        <row r="65">
          <cell r="B65"/>
          <cell r="C65"/>
          <cell r="D65"/>
        </row>
        <row r="66">
          <cell r="B66"/>
          <cell r="C66"/>
          <cell r="D66"/>
        </row>
        <row r="67">
          <cell r="B67"/>
          <cell r="C67"/>
          <cell r="D67"/>
        </row>
        <row r="68">
          <cell r="B68"/>
          <cell r="C68"/>
          <cell r="D68"/>
        </row>
        <row r="69">
          <cell r="B69"/>
          <cell r="C69"/>
          <cell r="D69"/>
        </row>
        <row r="70">
          <cell r="B70"/>
          <cell r="C70"/>
          <cell r="D70"/>
        </row>
        <row r="71">
          <cell r="B71"/>
          <cell r="C71"/>
          <cell r="D71"/>
        </row>
        <row r="72">
          <cell r="B72"/>
          <cell r="C72"/>
          <cell r="D72"/>
        </row>
        <row r="73">
          <cell r="B73"/>
          <cell r="C73"/>
          <cell r="D73"/>
        </row>
        <row r="74">
          <cell r="B74"/>
          <cell r="C74"/>
          <cell r="D74"/>
        </row>
        <row r="75">
          <cell r="B75"/>
          <cell r="C75"/>
          <cell r="D75"/>
        </row>
      </sheetData>
      <sheetData sheetId="3">
        <row r="2">
          <cell r="B2" t="str">
            <v>Codigo</v>
          </cell>
          <cell r="C2" t="str">
            <v>Descricao</v>
          </cell>
          <cell r="D2" t="str">
            <v>Unidade</v>
          </cell>
          <cell r="E2" t="str">
            <v>V.Unitario</v>
          </cell>
        </row>
        <row r="3">
          <cell r="B3" t="str">
            <v>75Y60/P37</v>
          </cell>
          <cell r="C3" t="str">
            <v>TOMADA DE FORCA - 75Y60/P37  D</v>
          </cell>
          <cell r="D3" t="str">
            <v>PC</v>
          </cell>
          <cell r="E3">
            <v>0</v>
          </cell>
        </row>
        <row r="4">
          <cell r="B4">
            <v>75202199001</v>
          </cell>
          <cell r="C4" t="str">
            <v>EIXO DO CARRETEL TF 75 DELIVER</v>
          </cell>
          <cell r="D4" t="str">
            <v>UN</v>
          </cell>
          <cell r="E4">
            <v>0</v>
          </cell>
        </row>
        <row r="5">
          <cell r="B5" t="str">
            <v>75202199001-CM</v>
          </cell>
          <cell r="C5" t="str">
            <v>CEMENTADO - EIXO DO CARRETEL T</v>
          </cell>
          <cell r="D5" t="str">
            <v>UN</v>
          </cell>
          <cell r="E5">
            <v>3.0830000000000002</v>
          </cell>
        </row>
        <row r="6">
          <cell r="B6" t="str">
            <v>75202199001-US</v>
          </cell>
          <cell r="C6" t="str">
            <v>USINADO - EIXO DO CARRETEL TF</v>
          </cell>
          <cell r="D6" t="str">
            <v>PC</v>
          </cell>
          <cell r="E6">
            <v>0</v>
          </cell>
        </row>
        <row r="7">
          <cell r="B7" t="str">
            <v>99511001022112</v>
          </cell>
          <cell r="C7" t="str">
            <v>ACO RED LAM 20MNCR5 Ø22,22 X 1</v>
          </cell>
          <cell r="D7" t="str">
            <v>PC</v>
          </cell>
          <cell r="E7">
            <v>11.638999999999999</v>
          </cell>
        </row>
        <row r="8">
          <cell r="B8" t="str">
            <v>75202201001</v>
          </cell>
          <cell r="C8" t="str">
            <v>EIXO DE SAIDA 13Z</v>
          </cell>
          <cell r="D8" t="str">
            <v>PC</v>
          </cell>
          <cell r="E8">
            <v>0</v>
          </cell>
        </row>
        <row r="9">
          <cell r="B9" t="str">
            <v>75202201001-CM</v>
          </cell>
          <cell r="C9" t="str">
            <v>CEMENTADO - EIXO DE SAIDA 13Z</v>
          </cell>
          <cell r="D9" t="str">
            <v>UN</v>
          </cell>
          <cell r="E9">
            <v>3.0830000000000002</v>
          </cell>
        </row>
        <row r="10">
          <cell r="B10" t="str">
            <v>75202201001-US</v>
          </cell>
          <cell r="C10" t="str">
            <v>USINADO - EIXO DE SAIDA 13Z</v>
          </cell>
          <cell r="D10" t="str">
            <v>PC</v>
          </cell>
          <cell r="E10">
            <v>0</v>
          </cell>
        </row>
        <row r="11">
          <cell r="B11" t="str">
            <v>99511001041161</v>
          </cell>
          <cell r="C11" t="str">
            <v>ACO RED LAM 20MNCR5 Ø41,27 X 1</v>
          </cell>
          <cell r="D11" t="str">
            <v>PC</v>
          </cell>
          <cell r="E11">
            <v>19.908000000000001</v>
          </cell>
        </row>
        <row r="12">
          <cell r="B12" t="str">
            <v>75205199001</v>
          </cell>
          <cell r="C12" t="str">
            <v>CARCACA USINADA TF 75 DELIVERY</v>
          </cell>
          <cell r="D12" t="str">
            <v>UN</v>
          </cell>
          <cell r="E12">
            <v>0</v>
          </cell>
        </row>
        <row r="13">
          <cell r="B13">
            <v>75593004001</v>
          </cell>
          <cell r="C13" t="str">
            <v>CARCACA LATERAL FUNDIDA  DELIV</v>
          </cell>
          <cell r="D13" t="str">
            <v>PC</v>
          </cell>
          <cell r="E13">
            <v>72.16</v>
          </cell>
        </row>
        <row r="14">
          <cell r="B14">
            <v>75206199001</v>
          </cell>
          <cell r="C14" t="str">
            <v>FLANGE USINADA SAE B 13 Z  DEL</v>
          </cell>
          <cell r="D14" t="str">
            <v>UN</v>
          </cell>
          <cell r="E14">
            <v>0</v>
          </cell>
        </row>
        <row r="15">
          <cell r="B15">
            <v>75593009006</v>
          </cell>
          <cell r="C15" t="str">
            <v>FLANGE FUNDIDA SAE B 13 Z  TF</v>
          </cell>
          <cell r="D15" t="str">
            <v>PC</v>
          </cell>
          <cell r="E15">
            <v>24.366</v>
          </cell>
        </row>
        <row r="16">
          <cell r="B16" t="str">
            <v>75208199001</v>
          </cell>
          <cell r="C16" t="str">
            <v>TAMPA TF75 DELIVERY</v>
          </cell>
          <cell r="D16" t="str">
            <v>UN</v>
          </cell>
          <cell r="E16">
            <v>0</v>
          </cell>
        </row>
        <row r="17">
          <cell r="B17" t="str">
            <v>75208199001-US</v>
          </cell>
          <cell r="C17" t="str">
            <v>USINADO - TAMPA DO PISTAO - TF</v>
          </cell>
          <cell r="D17" t="str">
            <v>PC</v>
          </cell>
          <cell r="E17">
            <v>0</v>
          </cell>
        </row>
        <row r="18">
          <cell r="B18" t="str">
            <v>99511003047019</v>
          </cell>
          <cell r="C18" t="str">
            <v>ACO RED LAM SAE 1045 Ø47,62 X</v>
          </cell>
          <cell r="D18" t="str">
            <v>PC</v>
          </cell>
          <cell r="E18">
            <v>6.827</v>
          </cell>
        </row>
        <row r="19">
          <cell r="B19" t="str">
            <v>75208199001-ZN</v>
          </cell>
          <cell r="C19" t="str">
            <v>ZINCADO - TAMPA DO PISTAO -TF</v>
          </cell>
          <cell r="D19" t="str">
            <v>UN</v>
          </cell>
          <cell r="E19">
            <v>2</v>
          </cell>
        </row>
        <row r="20">
          <cell r="B20" t="str">
            <v>75212199002</v>
          </cell>
          <cell r="C20" t="str">
            <v>GARFO DE ENGATE USINADO TF 75</v>
          </cell>
          <cell r="D20" t="str">
            <v>PC</v>
          </cell>
          <cell r="E20">
            <v>0</v>
          </cell>
        </row>
        <row r="21">
          <cell r="B21">
            <v>75212199001</v>
          </cell>
          <cell r="C21" t="str">
            <v>GARFO DE ENGATE FUNDIDO TF75 D</v>
          </cell>
          <cell r="D21" t="str">
            <v>PC</v>
          </cell>
          <cell r="E21">
            <v>5.25</v>
          </cell>
        </row>
        <row r="22">
          <cell r="B22" t="str">
            <v>75213101001</v>
          </cell>
          <cell r="C22" t="str">
            <v>CARRETEL DE ENGRENAGENS 31Z DE</v>
          </cell>
          <cell r="D22" t="str">
            <v>UN</v>
          </cell>
          <cell r="E22">
            <v>0</v>
          </cell>
        </row>
        <row r="23">
          <cell r="B23" t="str">
            <v>75213101001-CM</v>
          </cell>
          <cell r="C23" t="str">
            <v>CEMENTADO - ENGRENAGEM 31Z - E</v>
          </cell>
          <cell r="D23" t="str">
            <v>UN</v>
          </cell>
          <cell r="E23">
            <v>10.96</v>
          </cell>
        </row>
        <row r="24">
          <cell r="B24" t="str">
            <v>75213101001-US</v>
          </cell>
          <cell r="C24" t="str">
            <v>USINADO - ENGRENAGEM 31Z - ESO</v>
          </cell>
          <cell r="D24" t="str">
            <v>PC</v>
          </cell>
          <cell r="E24">
            <v>0</v>
          </cell>
        </row>
        <row r="25">
          <cell r="B25" t="str">
            <v>99511001127056</v>
          </cell>
          <cell r="C25" t="str">
            <v>ACO RED LAM 20MNCR5 Ø127 X 56M</v>
          </cell>
          <cell r="D25" t="str">
            <v>PC</v>
          </cell>
          <cell r="E25">
            <v>97.534000000000006</v>
          </cell>
        </row>
        <row r="26">
          <cell r="B26" t="str">
            <v>75214199001</v>
          </cell>
          <cell r="C26" t="str">
            <v>ENGRENAGEM MOVEL 20Z TF 75 DEL</v>
          </cell>
          <cell r="D26" t="str">
            <v>PC</v>
          </cell>
          <cell r="E26">
            <v>0</v>
          </cell>
        </row>
        <row r="27">
          <cell r="B27" t="str">
            <v>75214199001-CM</v>
          </cell>
          <cell r="C27" t="str">
            <v>CEMENTADO - ENGRENAGEM MOVEL 2</v>
          </cell>
          <cell r="D27" t="str">
            <v>UN</v>
          </cell>
          <cell r="E27">
            <v>7.36</v>
          </cell>
        </row>
        <row r="28">
          <cell r="B28" t="str">
            <v>75214199001-US</v>
          </cell>
          <cell r="C28" t="str">
            <v>USINADO - ENGRENAGEM MOVEL 20Z</v>
          </cell>
          <cell r="D28" t="str">
            <v>PC</v>
          </cell>
          <cell r="E28">
            <v>0</v>
          </cell>
        </row>
        <row r="29">
          <cell r="B29" t="str">
            <v>99511001083036</v>
          </cell>
          <cell r="C29" t="str">
            <v>ACO RED LAM 20MNCR5 Ø82,55 X 3</v>
          </cell>
          <cell r="D29" t="str">
            <v>PC</v>
          </cell>
          <cell r="E29">
            <v>20.16</v>
          </cell>
        </row>
        <row r="30">
          <cell r="B30" t="str">
            <v>75215199001</v>
          </cell>
          <cell r="C30" t="str">
            <v>EMBOLO DE ACIONAMENTO TF75 DEL</v>
          </cell>
          <cell r="D30" t="str">
            <v>PC</v>
          </cell>
          <cell r="E30">
            <v>0</v>
          </cell>
        </row>
        <row r="31">
          <cell r="B31" t="str">
            <v>99511003041128</v>
          </cell>
          <cell r="C31" t="str">
            <v>ACO RED LAM SAE 1045 Ø41,27 X</v>
          </cell>
          <cell r="D31" t="str">
            <v>PC</v>
          </cell>
          <cell r="E31">
            <v>15</v>
          </cell>
        </row>
        <row r="32">
          <cell r="B32" t="str">
            <v>75608201001</v>
          </cell>
          <cell r="C32" t="str">
            <v>TAMPA LATERAL ZINCADA  - DELIV</v>
          </cell>
          <cell r="D32" t="str">
            <v>PC</v>
          </cell>
          <cell r="E32">
            <v>0</v>
          </cell>
        </row>
        <row r="33">
          <cell r="B33">
            <v>75595002001</v>
          </cell>
          <cell r="C33" t="str">
            <v>CORTADO DE CHAPA  LATERAL  LAS</v>
          </cell>
          <cell r="D33" t="str">
            <v>PC</v>
          </cell>
          <cell r="E33">
            <v>6.9850000000000003</v>
          </cell>
        </row>
        <row r="34">
          <cell r="B34" t="str">
            <v>75608201001-ZN</v>
          </cell>
          <cell r="C34" t="str">
            <v>ZINCADO - TAMPA LATERAL TF 75</v>
          </cell>
          <cell r="D34" t="str">
            <v>UN</v>
          </cell>
          <cell r="E34">
            <v>2</v>
          </cell>
        </row>
        <row r="35">
          <cell r="B35" t="str">
            <v>8890059035</v>
          </cell>
          <cell r="C35" t="str">
            <v>KIT TOMADA  DE FORCA T75 DELIV</v>
          </cell>
          <cell r="D35" t="str">
            <v>PC</v>
          </cell>
          <cell r="E35">
            <v>0</v>
          </cell>
        </row>
        <row r="36">
          <cell r="B36">
            <v>10795</v>
          </cell>
          <cell r="C36" t="str">
            <v>ETIQUETAS TERMICAS ADESIVA COU</v>
          </cell>
          <cell r="D36" t="str">
            <v>PC</v>
          </cell>
          <cell r="E36">
            <v>4.8000000000000001E-2</v>
          </cell>
        </row>
        <row r="37">
          <cell r="B37">
            <v>10797</v>
          </cell>
          <cell r="C37" t="str">
            <v>RIBBON CERA 110X450 PREMIUM G5</v>
          </cell>
          <cell r="D37" t="str">
            <v>UN</v>
          </cell>
          <cell r="E37">
            <v>21.344999999999999</v>
          </cell>
        </row>
        <row r="38">
          <cell r="B38">
            <v>14970</v>
          </cell>
          <cell r="C38" t="str">
            <v>GRAXA SABAO DE LITIO NLGI2 1KG</v>
          </cell>
          <cell r="D38" t="str">
            <v>KG</v>
          </cell>
          <cell r="E38">
            <v>29.425999999999998</v>
          </cell>
        </row>
        <row r="39">
          <cell r="B39">
            <v>1513</v>
          </cell>
          <cell r="C39" t="str">
            <v>PAPELAO ONDULADO 60 CM</v>
          </cell>
          <cell r="D39" t="str">
            <v>KG</v>
          </cell>
          <cell r="E39">
            <v>6.0019999999999998</v>
          </cell>
        </row>
        <row r="40">
          <cell r="B40">
            <v>16536</v>
          </cell>
          <cell r="C40" t="str">
            <v>THINNER GOL 7300 5 LT</v>
          </cell>
          <cell r="D40" t="str">
            <v>UN</v>
          </cell>
          <cell r="E40">
            <v>49.003</v>
          </cell>
        </row>
        <row r="41">
          <cell r="B41">
            <v>16816</v>
          </cell>
          <cell r="C41" t="str">
            <v>THINNER RECICLAVEL DE 5LITRO</v>
          </cell>
          <cell r="D41" t="str">
            <v>L</v>
          </cell>
          <cell r="E41">
            <v>28.556000000000001</v>
          </cell>
        </row>
        <row r="42">
          <cell r="B42">
            <v>70601008008</v>
          </cell>
          <cell r="C42" t="str">
            <v>GUARNICAO DA BASE TF70 (0,397)</v>
          </cell>
          <cell r="D42" t="str">
            <v>PC</v>
          </cell>
          <cell r="E42">
            <v>1.7849999999999999</v>
          </cell>
        </row>
        <row r="43">
          <cell r="B43">
            <v>8890021001</v>
          </cell>
          <cell r="C43" t="str">
            <v>SACO PLASTICO PE 25 X 36 X 0,2</v>
          </cell>
          <cell r="D43" t="str">
            <v>UN</v>
          </cell>
          <cell r="E43">
            <v>0.33</v>
          </cell>
        </row>
        <row r="44">
          <cell r="B44">
            <v>8890021002</v>
          </cell>
          <cell r="C44" t="str">
            <v>SACO PLASTICO PE 19X30X0,3</v>
          </cell>
          <cell r="D44" t="str">
            <v>UN</v>
          </cell>
          <cell r="E44">
            <v>0.39100000000000001</v>
          </cell>
        </row>
        <row r="45">
          <cell r="B45">
            <v>8890021003</v>
          </cell>
          <cell r="C45" t="str">
            <v>SACO PLASTICO PE 35X50X0,15</v>
          </cell>
          <cell r="D45" t="str">
            <v>UN</v>
          </cell>
          <cell r="E45">
            <v>0.61499999999999999</v>
          </cell>
        </row>
        <row r="46">
          <cell r="B46">
            <v>8890021007</v>
          </cell>
          <cell r="C46" t="str">
            <v>SACO PLASTICO PE 16 X 22,5 X0,</v>
          </cell>
          <cell r="D46" t="str">
            <v>UN</v>
          </cell>
          <cell r="E46">
            <v>0.19</v>
          </cell>
        </row>
        <row r="47">
          <cell r="B47">
            <v>99602006004</v>
          </cell>
          <cell r="C47" t="str">
            <v>PORCA SEXTAVADA TORQUE G8 3/8-</v>
          </cell>
          <cell r="D47" t="str">
            <v>PC</v>
          </cell>
          <cell r="E47">
            <v>0.29699999999999999</v>
          </cell>
        </row>
        <row r="48">
          <cell r="B48">
            <v>99602009006</v>
          </cell>
          <cell r="C48" t="str">
            <v>ARRUELA M10 CONICA ESTRIADA VS</v>
          </cell>
          <cell r="D48" t="str">
            <v>UN</v>
          </cell>
          <cell r="E48">
            <v>0.43</v>
          </cell>
        </row>
        <row r="49">
          <cell r="B49">
            <v>99602012006</v>
          </cell>
          <cell r="C49" t="str">
            <v>PRISIONEIRO M10X1,5 X 3/8 UNF</v>
          </cell>
          <cell r="D49" t="str">
            <v>UN</v>
          </cell>
          <cell r="E49">
            <v>0.9</v>
          </cell>
        </row>
        <row r="50">
          <cell r="B50">
            <v>99609002002</v>
          </cell>
          <cell r="C50" t="str">
            <v>PLAQUETA DE IDENTIFICACAO DE A</v>
          </cell>
          <cell r="D50" t="str">
            <v>PC</v>
          </cell>
          <cell r="E50">
            <v>0.68200000000000005</v>
          </cell>
        </row>
        <row r="51">
          <cell r="B51">
            <v>99612001002</v>
          </cell>
          <cell r="C51" t="str">
            <v>ADESIVO ANAEROBICO  CIS 177 -</v>
          </cell>
          <cell r="D51" t="str">
            <v>PC</v>
          </cell>
          <cell r="E51">
            <v>74.63</v>
          </cell>
        </row>
        <row r="52">
          <cell r="B52">
            <v>99601001003</v>
          </cell>
          <cell r="C52" t="str">
            <v>ANEL ORING 13,94X2,62 REF. PAR</v>
          </cell>
          <cell r="D52" t="str">
            <v>UN</v>
          </cell>
          <cell r="E52">
            <v>5.5E-2</v>
          </cell>
        </row>
        <row r="53">
          <cell r="B53">
            <v>99601001013</v>
          </cell>
          <cell r="C53" t="str">
            <v>ANEL ORING 37,69 X 3,53 REF.PA</v>
          </cell>
          <cell r="D53" t="str">
            <v>PC</v>
          </cell>
          <cell r="E53">
            <v>0.24</v>
          </cell>
        </row>
        <row r="54">
          <cell r="B54">
            <v>99601001018</v>
          </cell>
          <cell r="C54" t="str">
            <v>ANEL ORING 66,34 X 2,62 REF.PA</v>
          </cell>
          <cell r="D54" t="str">
            <v>PC</v>
          </cell>
          <cell r="E54">
            <v>0.33800000000000002</v>
          </cell>
        </row>
        <row r="55">
          <cell r="B55">
            <v>99601002010</v>
          </cell>
          <cell r="C55" t="str">
            <v>ANEL ORING 32,92 X 3,53 REF.PA</v>
          </cell>
          <cell r="D55" t="str">
            <v>PC</v>
          </cell>
          <cell r="E55">
            <v>2.6640000000000001</v>
          </cell>
        </row>
        <row r="56">
          <cell r="B56">
            <v>99601004013</v>
          </cell>
          <cell r="C56" t="str">
            <v>RETENTOR BRG 35X50X8 DELIVERY</v>
          </cell>
          <cell r="D56" t="str">
            <v>PC</v>
          </cell>
          <cell r="E56">
            <v>3.6669999999999998</v>
          </cell>
        </row>
        <row r="57">
          <cell r="B57">
            <v>99602002008</v>
          </cell>
          <cell r="C57" t="str">
            <v>PARAFUSO ALLEN G10 SXT INTERNO</v>
          </cell>
          <cell r="D57" t="str">
            <v>PC</v>
          </cell>
          <cell r="E57">
            <v>0.76300000000000001</v>
          </cell>
        </row>
        <row r="58">
          <cell r="B58">
            <v>99602003015</v>
          </cell>
          <cell r="C58" t="str">
            <v>PARAFUSO SEXT. M12X1.75X40 CLA</v>
          </cell>
          <cell r="D58" t="str">
            <v>PC</v>
          </cell>
          <cell r="E58">
            <v>1.03</v>
          </cell>
        </row>
        <row r="59">
          <cell r="B59">
            <v>99602004002</v>
          </cell>
          <cell r="C59" t="str">
            <v>PARAFUSO G5 SEXTAVADO CONICO S</v>
          </cell>
          <cell r="D59" t="str">
            <v>PC</v>
          </cell>
          <cell r="E59">
            <v>0.61299999999999999</v>
          </cell>
        </row>
        <row r="60">
          <cell r="B60">
            <v>99602009008</v>
          </cell>
          <cell r="C60" t="str">
            <v>ARRUELA LISA M12 - DIN 125 13X</v>
          </cell>
          <cell r="D60" t="str">
            <v>UN</v>
          </cell>
          <cell r="E60">
            <v>0.156</v>
          </cell>
        </row>
        <row r="61">
          <cell r="B61">
            <v>99602015004</v>
          </cell>
          <cell r="C61" t="str">
            <v>ANEL ELASTICO RENO PARA FURO D</v>
          </cell>
          <cell r="D61" t="str">
            <v>PC</v>
          </cell>
          <cell r="E61">
            <v>0.77600000000000002</v>
          </cell>
        </row>
        <row r="62">
          <cell r="B62">
            <v>99602015009</v>
          </cell>
          <cell r="C62" t="str">
            <v>ANEL DE RETENCAO P/ FURO I-051</v>
          </cell>
          <cell r="D62" t="str">
            <v>PC</v>
          </cell>
          <cell r="E62">
            <v>0.995</v>
          </cell>
        </row>
        <row r="63">
          <cell r="B63">
            <v>99602015011</v>
          </cell>
          <cell r="C63" t="str">
            <v>ANEL ELASTICO RENO PARA FURO D</v>
          </cell>
          <cell r="D63" t="str">
            <v>PC</v>
          </cell>
          <cell r="E63">
            <v>0.65900000000000003</v>
          </cell>
        </row>
        <row r="64">
          <cell r="B64">
            <v>99602022001</v>
          </cell>
          <cell r="C64" t="str">
            <v>PARAFUSO ALLEN SEM CABECA M6X1</v>
          </cell>
          <cell r="D64" t="str">
            <v>PC</v>
          </cell>
          <cell r="E64">
            <v>0.1</v>
          </cell>
        </row>
        <row r="65">
          <cell r="B65">
            <v>99604003007</v>
          </cell>
          <cell r="C65" t="str">
            <v>ROLAMENTO 1 CARREIRA ESFERAS 3</v>
          </cell>
          <cell r="D65" t="str">
            <v>UN</v>
          </cell>
          <cell r="E65">
            <v>8.1180000000000003</v>
          </cell>
        </row>
        <row r="66">
          <cell r="B66">
            <v>99604003016</v>
          </cell>
          <cell r="C66" t="str">
            <v>ROLAMENTO 1 CARREIRA ESFERAS 2</v>
          </cell>
          <cell r="D66" t="str">
            <v>UN</v>
          </cell>
          <cell r="E66">
            <v>7.4560000000000004</v>
          </cell>
        </row>
        <row r="67">
          <cell r="B67">
            <v>99604004011</v>
          </cell>
          <cell r="C67" t="str">
            <v>ROLAMENTO ROLETES CONICOS 20X5</v>
          </cell>
          <cell r="D67" t="str">
            <v>UN</v>
          </cell>
          <cell r="E67">
            <v>11.11</v>
          </cell>
        </row>
        <row r="68">
          <cell r="B68">
            <v>99605001006</v>
          </cell>
          <cell r="C68" t="str">
            <v>MOLA DE COMPRESSAO - Ø36X76 -</v>
          </cell>
          <cell r="D68" t="str">
            <v>PC</v>
          </cell>
          <cell r="E68">
            <v>4.7770000000000001</v>
          </cell>
        </row>
        <row r="69">
          <cell r="B69">
            <v>99606001001</v>
          </cell>
          <cell r="C69" t="str">
            <v>CONECTOR PNEUMATICO MACHO1/4(T</v>
          </cell>
          <cell r="D69" t="str">
            <v>UN</v>
          </cell>
          <cell r="E69">
            <v>2.6619999999999999</v>
          </cell>
        </row>
        <row r="70">
          <cell r="B70">
            <v>99606001003</v>
          </cell>
          <cell r="C70" t="str">
            <v>BUJAO 3/4 - 14 NPTF DIN 906</v>
          </cell>
          <cell r="D70" t="str">
            <v>PC</v>
          </cell>
          <cell r="E70">
            <v>4.13</v>
          </cell>
        </row>
        <row r="71">
          <cell r="B71">
            <v>99608001001</v>
          </cell>
          <cell r="C71" t="str">
            <v>CAIXA ONDA BC Nº 15 265X240X19</v>
          </cell>
          <cell r="D71" t="str">
            <v>UN</v>
          </cell>
          <cell r="E71">
            <v>3.1859999999999999</v>
          </cell>
        </row>
        <row r="72">
          <cell r="B72"/>
          <cell r="C72"/>
          <cell r="D72"/>
          <cell r="E72"/>
        </row>
        <row r="73">
          <cell r="B73"/>
          <cell r="C73"/>
          <cell r="D73"/>
          <cell r="E73"/>
        </row>
        <row r="74">
          <cell r="B74"/>
          <cell r="C74"/>
          <cell r="D74"/>
          <cell r="E74"/>
        </row>
        <row r="75">
          <cell r="B75"/>
          <cell r="C75"/>
          <cell r="D75"/>
          <cell r="E75"/>
        </row>
        <row r="76">
          <cell r="B76"/>
          <cell r="C76"/>
          <cell r="D76"/>
          <cell r="E76"/>
        </row>
        <row r="77">
          <cell r="B77"/>
          <cell r="C77"/>
          <cell r="D77"/>
          <cell r="E77"/>
        </row>
        <row r="78">
          <cell r="B78"/>
          <cell r="C78"/>
          <cell r="D78"/>
          <cell r="E78"/>
        </row>
        <row r="79">
          <cell r="B79"/>
          <cell r="C79"/>
          <cell r="D79"/>
          <cell r="E79"/>
        </row>
        <row r="80">
          <cell r="B80"/>
          <cell r="C80"/>
          <cell r="D80"/>
          <cell r="E80"/>
        </row>
        <row r="81">
          <cell r="B81"/>
          <cell r="C81"/>
          <cell r="D81"/>
          <cell r="E81"/>
        </row>
        <row r="82">
          <cell r="B82"/>
          <cell r="C82"/>
          <cell r="D82"/>
          <cell r="E82"/>
        </row>
        <row r="83">
          <cell r="B83"/>
          <cell r="C83"/>
          <cell r="D83"/>
          <cell r="E83"/>
        </row>
        <row r="84">
          <cell r="B84"/>
          <cell r="C84"/>
          <cell r="D84"/>
          <cell r="E84"/>
        </row>
        <row r="85">
          <cell r="B85"/>
          <cell r="C85"/>
          <cell r="D85"/>
          <cell r="E85"/>
        </row>
        <row r="86">
          <cell r="B86"/>
          <cell r="C86"/>
          <cell r="D86"/>
          <cell r="E86"/>
        </row>
        <row r="87">
          <cell r="B87"/>
          <cell r="C87"/>
          <cell r="D87"/>
          <cell r="E87"/>
        </row>
        <row r="88">
          <cell r="B88"/>
          <cell r="C88"/>
          <cell r="D88"/>
          <cell r="E88"/>
        </row>
        <row r="89">
          <cell r="B89"/>
          <cell r="C89"/>
          <cell r="D89"/>
          <cell r="E89"/>
        </row>
        <row r="90">
          <cell r="B90"/>
          <cell r="C90"/>
          <cell r="D90"/>
          <cell r="E90"/>
        </row>
        <row r="91">
          <cell r="B91"/>
          <cell r="C91"/>
          <cell r="D91"/>
          <cell r="E91"/>
        </row>
        <row r="92">
          <cell r="B92"/>
          <cell r="C92"/>
          <cell r="D92"/>
          <cell r="E92"/>
        </row>
        <row r="93">
          <cell r="B93"/>
          <cell r="C93"/>
          <cell r="D93"/>
          <cell r="E93"/>
        </row>
        <row r="94">
          <cell r="B94"/>
          <cell r="C94"/>
          <cell r="D94"/>
          <cell r="E94"/>
        </row>
        <row r="95">
          <cell r="B95"/>
          <cell r="C95"/>
          <cell r="D95"/>
          <cell r="E95"/>
        </row>
        <row r="96">
          <cell r="B96"/>
          <cell r="C96"/>
          <cell r="D96"/>
          <cell r="E96"/>
        </row>
        <row r="97">
          <cell r="B97"/>
          <cell r="C97"/>
          <cell r="D97"/>
          <cell r="E97"/>
        </row>
        <row r="98">
          <cell r="B98"/>
          <cell r="C98"/>
          <cell r="D98"/>
          <cell r="E98"/>
        </row>
        <row r="99">
          <cell r="B99"/>
          <cell r="C99"/>
          <cell r="D99"/>
          <cell r="E99"/>
        </row>
        <row r="100">
          <cell r="B100"/>
          <cell r="C100"/>
          <cell r="D100"/>
          <cell r="E100"/>
        </row>
        <row r="101">
          <cell r="B101"/>
          <cell r="C101"/>
          <cell r="D101"/>
          <cell r="E101"/>
        </row>
        <row r="102">
          <cell r="B102"/>
          <cell r="C102"/>
          <cell r="D102"/>
          <cell r="E102"/>
        </row>
        <row r="103">
          <cell r="B103"/>
          <cell r="C103"/>
          <cell r="D103"/>
          <cell r="E103"/>
        </row>
        <row r="104">
          <cell r="B104"/>
          <cell r="C104"/>
          <cell r="D104"/>
          <cell r="E104"/>
        </row>
        <row r="105">
          <cell r="B105"/>
          <cell r="C105"/>
          <cell r="D105"/>
          <cell r="E105"/>
        </row>
        <row r="106">
          <cell r="B106"/>
          <cell r="C106"/>
          <cell r="D106"/>
          <cell r="E106"/>
        </row>
        <row r="107">
          <cell r="B107"/>
          <cell r="C107"/>
          <cell r="D107"/>
          <cell r="E107"/>
        </row>
        <row r="108">
          <cell r="B108"/>
          <cell r="C108"/>
          <cell r="D108"/>
          <cell r="E108"/>
        </row>
        <row r="109">
          <cell r="B109"/>
          <cell r="C109"/>
          <cell r="D109"/>
          <cell r="E109"/>
        </row>
        <row r="110">
          <cell r="B110"/>
          <cell r="C110"/>
          <cell r="D110"/>
          <cell r="E110"/>
        </row>
        <row r="111">
          <cell r="B111"/>
          <cell r="C111"/>
          <cell r="D111"/>
          <cell r="E111"/>
        </row>
        <row r="112">
          <cell r="B112"/>
          <cell r="C112"/>
          <cell r="D112"/>
          <cell r="E112"/>
        </row>
        <row r="113">
          <cell r="B113"/>
          <cell r="C113"/>
          <cell r="D113"/>
          <cell r="E113"/>
        </row>
        <row r="114">
          <cell r="B114"/>
          <cell r="C114"/>
          <cell r="D114"/>
          <cell r="E114"/>
        </row>
        <row r="115">
          <cell r="B115"/>
          <cell r="C115"/>
          <cell r="D115"/>
          <cell r="E115"/>
        </row>
        <row r="116">
          <cell r="B116"/>
          <cell r="C116"/>
          <cell r="D116"/>
          <cell r="E116"/>
        </row>
        <row r="117">
          <cell r="B117"/>
          <cell r="C117"/>
          <cell r="D117"/>
          <cell r="E117"/>
        </row>
        <row r="118">
          <cell r="B118"/>
          <cell r="C118"/>
          <cell r="D118"/>
          <cell r="E118"/>
        </row>
        <row r="119">
          <cell r="B119"/>
          <cell r="C119"/>
          <cell r="D119"/>
          <cell r="E119"/>
        </row>
        <row r="120">
          <cell r="B120"/>
          <cell r="C120"/>
          <cell r="D120"/>
          <cell r="E120"/>
        </row>
        <row r="121">
          <cell r="B121"/>
          <cell r="C121"/>
          <cell r="D121"/>
          <cell r="E121"/>
        </row>
        <row r="122">
          <cell r="B122"/>
          <cell r="C122"/>
          <cell r="D122"/>
          <cell r="E122"/>
        </row>
        <row r="123">
          <cell r="B123"/>
          <cell r="C123"/>
          <cell r="D123"/>
          <cell r="E123"/>
        </row>
        <row r="124">
          <cell r="B124"/>
          <cell r="C124"/>
          <cell r="D124"/>
          <cell r="E124"/>
        </row>
        <row r="125">
          <cell r="B125"/>
          <cell r="C125"/>
          <cell r="D125"/>
          <cell r="E125"/>
        </row>
        <row r="126">
          <cell r="B126"/>
          <cell r="C126"/>
          <cell r="D126"/>
          <cell r="E126"/>
        </row>
        <row r="127">
          <cell r="B127"/>
          <cell r="C127"/>
          <cell r="D127"/>
          <cell r="E127"/>
        </row>
        <row r="128">
          <cell r="B128"/>
          <cell r="C128"/>
          <cell r="D128"/>
          <cell r="E128"/>
        </row>
        <row r="129">
          <cell r="B129"/>
          <cell r="C129"/>
          <cell r="D129"/>
          <cell r="E129"/>
        </row>
        <row r="130">
          <cell r="B130"/>
          <cell r="C130"/>
          <cell r="D130"/>
          <cell r="E130"/>
        </row>
        <row r="131">
          <cell r="B131"/>
          <cell r="C131"/>
          <cell r="D131"/>
          <cell r="E131"/>
        </row>
        <row r="132">
          <cell r="B132"/>
          <cell r="C132"/>
          <cell r="D132"/>
          <cell r="E132"/>
        </row>
        <row r="133">
          <cell r="B133"/>
          <cell r="C133"/>
          <cell r="D133"/>
          <cell r="E133"/>
        </row>
        <row r="134">
          <cell r="B134"/>
          <cell r="C134"/>
          <cell r="D134"/>
          <cell r="E134"/>
        </row>
        <row r="135">
          <cell r="B135"/>
          <cell r="C135"/>
          <cell r="D135"/>
          <cell r="E135"/>
        </row>
        <row r="136">
          <cell r="B136"/>
          <cell r="C136"/>
          <cell r="D136"/>
          <cell r="E136"/>
        </row>
        <row r="137">
          <cell r="B137"/>
          <cell r="C137"/>
          <cell r="D137"/>
          <cell r="E137"/>
        </row>
        <row r="138">
          <cell r="B138"/>
          <cell r="C138"/>
          <cell r="D138"/>
          <cell r="E138"/>
        </row>
        <row r="139">
          <cell r="B139"/>
          <cell r="C139"/>
          <cell r="D139"/>
          <cell r="E139"/>
        </row>
        <row r="140">
          <cell r="B140"/>
          <cell r="C140"/>
          <cell r="D140"/>
          <cell r="E140"/>
        </row>
        <row r="141">
          <cell r="B141"/>
          <cell r="C141"/>
          <cell r="D141"/>
          <cell r="E141"/>
        </row>
        <row r="142">
          <cell r="B142"/>
          <cell r="C142"/>
          <cell r="D142"/>
          <cell r="E142"/>
        </row>
        <row r="143">
          <cell r="B143"/>
          <cell r="C143"/>
          <cell r="D143"/>
          <cell r="E143"/>
        </row>
        <row r="144">
          <cell r="B144"/>
          <cell r="C144"/>
          <cell r="D144"/>
          <cell r="E144"/>
        </row>
        <row r="145">
          <cell r="B145"/>
          <cell r="C145"/>
          <cell r="D145"/>
          <cell r="E145"/>
        </row>
        <row r="146">
          <cell r="B146"/>
          <cell r="C146"/>
          <cell r="D146"/>
          <cell r="E146"/>
        </row>
        <row r="147">
          <cell r="B147"/>
          <cell r="C147"/>
          <cell r="D147"/>
          <cell r="E147"/>
        </row>
        <row r="148">
          <cell r="B148"/>
          <cell r="C148"/>
          <cell r="D148"/>
          <cell r="E148"/>
        </row>
        <row r="149">
          <cell r="B149"/>
          <cell r="C149"/>
          <cell r="D149"/>
          <cell r="E149"/>
        </row>
        <row r="150">
          <cell r="B150"/>
          <cell r="C150"/>
          <cell r="D150"/>
          <cell r="E150"/>
        </row>
        <row r="151">
          <cell r="B151"/>
          <cell r="C151"/>
          <cell r="D151"/>
          <cell r="E151"/>
        </row>
        <row r="152">
          <cell r="B152"/>
          <cell r="C152"/>
          <cell r="D152"/>
          <cell r="E152"/>
        </row>
        <row r="153">
          <cell r="B153"/>
          <cell r="C153"/>
          <cell r="D153"/>
          <cell r="E153"/>
        </row>
        <row r="154">
          <cell r="B154"/>
          <cell r="C154"/>
          <cell r="D154"/>
          <cell r="E154"/>
        </row>
        <row r="155">
          <cell r="B155"/>
          <cell r="C155"/>
          <cell r="D155"/>
          <cell r="E155"/>
        </row>
        <row r="156">
          <cell r="B156"/>
          <cell r="C156"/>
          <cell r="D156"/>
          <cell r="E156"/>
        </row>
        <row r="157">
          <cell r="B157"/>
          <cell r="C157"/>
          <cell r="D157"/>
          <cell r="E157"/>
        </row>
        <row r="158">
          <cell r="B158"/>
          <cell r="C158"/>
          <cell r="D158"/>
          <cell r="E158"/>
        </row>
        <row r="159">
          <cell r="B159"/>
          <cell r="C159"/>
          <cell r="D159"/>
          <cell r="E159"/>
        </row>
        <row r="160">
          <cell r="B160"/>
          <cell r="C160"/>
          <cell r="D160"/>
          <cell r="E160"/>
        </row>
        <row r="161">
          <cell r="B161"/>
          <cell r="C161"/>
          <cell r="D161"/>
          <cell r="E161"/>
        </row>
        <row r="162">
          <cell r="B162"/>
          <cell r="C162"/>
          <cell r="D162"/>
          <cell r="E162"/>
        </row>
        <row r="163">
          <cell r="B163"/>
          <cell r="C163"/>
          <cell r="D163"/>
          <cell r="E163"/>
        </row>
        <row r="164">
          <cell r="B164"/>
          <cell r="C164"/>
          <cell r="D164"/>
          <cell r="E164"/>
        </row>
        <row r="165">
          <cell r="B165"/>
          <cell r="C165"/>
          <cell r="D165"/>
          <cell r="E165"/>
        </row>
        <row r="166">
          <cell r="B166"/>
          <cell r="C166"/>
          <cell r="D166"/>
          <cell r="E166"/>
        </row>
        <row r="167">
          <cell r="B167"/>
          <cell r="C167"/>
          <cell r="D167"/>
          <cell r="E167"/>
        </row>
        <row r="168">
          <cell r="B168"/>
          <cell r="C168"/>
          <cell r="D168"/>
          <cell r="E168"/>
        </row>
        <row r="169">
          <cell r="B169"/>
          <cell r="C169"/>
          <cell r="D169"/>
          <cell r="E169"/>
        </row>
        <row r="170">
          <cell r="B170"/>
          <cell r="C170"/>
          <cell r="D170"/>
          <cell r="E170"/>
        </row>
        <row r="171">
          <cell r="B171"/>
          <cell r="C171"/>
          <cell r="D171"/>
          <cell r="E171"/>
        </row>
        <row r="172">
          <cell r="B172"/>
          <cell r="C172"/>
          <cell r="D172"/>
          <cell r="E172"/>
        </row>
        <row r="173">
          <cell r="B173"/>
          <cell r="C173"/>
          <cell r="D173"/>
          <cell r="E173"/>
        </row>
        <row r="174">
          <cell r="B174"/>
          <cell r="C174"/>
          <cell r="D174"/>
          <cell r="E174"/>
        </row>
        <row r="175">
          <cell r="B175"/>
          <cell r="C175"/>
          <cell r="D175"/>
          <cell r="E175"/>
        </row>
        <row r="176">
          <cell r="B176"/>
          <cell r="C176"/>
          <cell r="D176"/>
          <cell r="E176"/>
        </row>
        <row r="177">
          <cell r="B177"/>
          <cell r="C177"/>
          <cell r="D177"/>
          <cell r="E177"/>
        </row>
        <row r="178">
          <cell r="B178"/>
          <cell r="C178"/>
          <cell r="D178"/>
          <cell r="E178"/>
        </row>
        <row r="179">
          <cell r="B179"/>
          <cell r="C179"/>
          <cell r="D179"/>
          <cell r="E179"/>
        </row>
        <row r="180">
          <cell r="B180"/>
          <cell r="C180"/>
          <cell r="D180"/>
          <cell r="E180"/>
        </row>
        <row r="181">
          <cell r="B181"/>
          <cell r="C181"/>
          <cell r="D181"/>
          <cell r="E181"/>
        </row>
        <row r="182">
          <cell r="B182"/>
          <cell r="C182"/>
          <cell r="D182"/>
          <cell r="E182"/>
        </row>
        <row r="183">
          <cell r="B183"/>
          <cell r="C183"/>
          <cell r="D183"/>
          <cell r="E183"/>
        </row>
        <row r="184">
          <cell r="B184"/>
          <cell r="C184"/>
          <cell r="D184"/>
          <cell r="E184"/>
        </row>
        <row r="185">
          <cell r="B185"/>
          <cell r="C185"/>
          <cell r="D185"/>
          <cell r="E185"/>
        </row>
        <row r="186">
          <cell r="B186"/>
          <cell r="C186"/>
          <cell r="D186"/>
          <cell r="E186"/>
        </row>
        <row r="187">
          <cell r="B187"/>
          <cell r="C187"/>
          <cell r="D187"/>
          <cell r="E187"/>
        </row>
        <row r="188">
          <cell r="B188"/>
          <cell r="C188"/>
          <cell r="D188"/>
          <cell r="E188"/>
        </row>
        <row r="189">
          <cell r="B189"/>
          <cell r="C189"/>
          <cell r="D189"/>
          <cell r="E189"/>
        </row>
        <row r="190">
          <cell r="B190"/>
          <cell r="C190"/>
          <cell r="D190"/>
          <cell r="E190"/>
        </row>
        <row r="191">
          <cell r="B191"/>
          <cell r="C191"/>
          <cell r="D191"/>
          <cell r="E191"/>
        </row>
        <row r="192">
          <cell r="B192"/>
          <cell r="C192"/>
          <cell r="D192"/>
          <cell r="E192"/>
        </row>
        <row r="193">
          <cell r="B193"/>
          <cell r="C193"/>
          <cell r="D193"/>
          <cell r="E193"/>
        </row>
        <row r="194">
          <cell r="B194"/>
          <cell r="C194"/>
          <cell r="D194"/>
          <cell r="E194"/>
        </row>
        <row r="195">
          <cell r="B195"/>
          <cell r="C195"/>
          <cell r="D195"/>
          <cell r="E195"/>
        </row>
        <row r="196">
          <cell r="B196"/>
          <cell r="C196"/>
          <cell r="D196"/>
          <cell r="E196"/>
        </row>
        <row r="197">
          <cell r="B197"/>
          <cell r="C197"/>
          <cell r="D197"/>
          <cell r="E197"/>
        </row>
        <row r="198">
          <cell r="B198"/>
          <cell r="C198"/>
          <cell r="D198"/>
          <cell r="E198"/>
        </row>
        <row r="199">
          <cell r="B199"/>
          <cell r="C199"/>
          <cell r="D199"/>
          <cell r="E199"/>
        </row>
        <row r="200">
          <cell r="B200"/>
          <cell r="C200"/>
          <cell r="D200"/>
          <cell r="E200"/>
        </row>
        <row r="201">
          <cell r="B201"/>
          <cell r="C201"/>
          <cell r="D201"/>
          <cell r="E201"/>
        </row>
        <row r="202">
          <cell r="B202"/>
          <cell r="C202"/>
          <cell r="D202"/>
          <cell r="E202"/>
        </row>
        <row r="203">
          <cell r="B203"/>
          <cell r="C203"/>
          <cell r="D203"/>
          <cell r="E203"/>
        </row>
        <row r="204">
          <cell r="B204"/>
          <cell r="C204"/>
          <cell r="D204"/>
          <cell r="E204"/>
        </row>
        <row r="205">
          <cell r="B205"/>
          <cell r="C205"/>
          <cell r="D205"/>
          <cell r="E205"/>
        </row>
        <row r="206">
          <cell r="B206"/>
          <cell r="C206"/>
          <cell r="D206"/>
          <cell r="E206"/>
        </row>
        <row r="207">
          <cell r="B207"/>
          <cell r="C207"/>
          <cell r="D207"/>
          <cell r="E207"/>
        </row>
        <row r="208">
          <cell r="B208"/>
          <cell r="C208"/>
          <cell r="D208"/>
          <cell r="E208"/>
        </row>
        <row r="209">
          <cell r="B209"/>
          <cell r="C209"/>
          <cell r="D209"/>
          <cell r="E209"/>
        </row>
        <row r="210">
          <cell r="B210"/>
          <cell r="C210"/>
          <cell r="D210"/>
          <cell r="E210"/>
        </row>
        <row r="211">
          <cell r="B211"/>
          <cell r="C211"/>
          <cell r="D211"/>
          <cell r="E211"/>
        </row>
        <row r="212">
          <cell r="B212"/>
          <cell r="C212"/>
          <cell r="D212"/>
          <cell r="E212"/>
        </row>
        <row r="213">
          <cell r="B213"/>
          <cell r="C213"/>
          <cell r="D213"/>
          <cell r="E213"/>
        </row>
        <row r="214">
          <cell r="B214"/>
          <cell r="C214"/>
          <cell r="D214"/>
          <cell r="E214"/>
        </row>
        <row r="215">
          <cell r="B215"/>
          <cell r="C215"/>
          <cell r="D215"/>
          <cell r="E215"/>
        </row>
        <row r="216">
          <cell r="B216"/>
          <cell r="C216"/>
          <cell r="D216"/>
          <cell r="E216"/>
        </row>
        <row r="217">
          <cell r="B217"/>
          <cell r="C217"/>
          <cell r="D217"/>
          <cell r="E217"/>
        </row>
        <row r="218">
          <cell r="B218"/>
          <cell r="C218"/>
          <cell r="D218"/>
          <cell r="E218"/>
        </row>
        <row r="219">
          <cell r="B219"/>
          <cell r="C219"/>
          <cell r="D219"/>
          <cell r="E219"/>
        </row>
        <row r="220">
          <cell r="B220"/>
          <cell r="C220"/>
          <cell r="D220"/>
          <cell r="E220"/>
        </row>
        <row r="221">
          <cell r="B221"/>
          <cell r="C221"/>
          <cell r="D221"/>
          <cell r="E221"/>
        </row>
        <row r="222">
          <cell r="B222"/>
          <cell r="C222"/>
          <cell r="D222"/>
          <cell r="E222"/>
        </row>
        <row r="223">
          <cell r="B223"/>
          <cell r="C223"/>
          <cell r="D223"/>
          <cell r="E223"/>
        </row>
        <row r="224">
          <cell r="B224"/>
          <cell r="C224"/>
          <cell r="D224"/>
          <cell r="E224"/>
        </row>
        <row r="225">
          <cell r="B225"/>
          <cell r="C225"/>
          <cell r="D225"/>
          <cell r="E225"/>
        </row>
        <row r="226">
          <cell r="B226"/>
          <cell r="C226"/>
          <cell r="D226"/>
          <cell r="E226"/>
        </row>
        <row r="227">
          <cell r="B227"/>
          <cell r="C227"/>
          <cell r="D227"/>
          <cell r="E227"/>
        </row>
        <row r="228">
          <cell r="B228"/>
          <cell r="C228"/>
          <cell r="D228"/>
          <cell r="E228"/>
        </row>
        <row r="229">
          <cell r="B229"/>
          <cell r="C229"/>
          <cell r="D229"/>
          <cell r="E229"/>
        </row>
        <row r="230">
          <cell r="B230"/>
          <cell r="C230"/>
          <cell r="D230"/>
          <cell r="E230"/>
        </row>
        <row r="231">
          <cell r="B231"/>
          <cell r="C231"/>
          <cell r="D231"/>
          <cell r="E231"/>
        </row>
        <row r="232">
          <cell r="B232"/>
          <cell r="C232"/>
          <cell r="D232"/>
          <cell r="E232"/>
        </row>
        <row r="233">
          <cell r="B233"/>
          <cell r="C233"/>
          <cell r="D233"/>
          <cell r="E233"/>
        </row>
        <row r="234">
          <cell r="B234"/>
          <cell r="C234"/>
          <cell r="D234"/>
          <cell r="E234"/>
        </row>
        <row r="235">
          <cell r="B235"/>
          <cell r="C235"/>
          <cell r="D235"/>
          <cell r="E235"/>
        </row>
        <row r="236">
          <cell r="B236"/>
          <cell r="C236"/>
          <cell r="D236"/>
          <cell r="E236"/>
        </row>
        <row r="237">
          <cell r="B237"/>
          <cell r="C237"/>
          <cell r="D237"/>
          <cell r="E237"/>
        </row>
        <row r="238">
          <cell r="B238"/>
          <cell r="C238"/>
          <cell r="D238"/>
          <cell r="E238"/>
        </row>
        <row r="239">
          <cell r="B239"/>
          <cell r="C239"/>
          <cell r="D239"/>
          <cell r="E239"/>
        </row>
        <row r="240">
          <cell r="B240"/>
          <cell r="C240"/>
          <cell r="D240"/>
          <cell r="E240"/>
        </row>
        <row r="241">
          <cell r="B241"/>
          <cell r="C241"/>
          <cell r="D241"/>
          <cell r="E241"/>
        </row>
        <row r="242">
          <cell r="B242"/>
          <cell r="C242"/>
          <cell r="D242"/>
          <cell r="E242"/>
        </row>
        <row r="243">
          <cell r="B243"/>
          <cell r="C243"/>
          <cell r="D243"/>
          <cell r="E243"/>
        </row>
        <row r="244">
          <cell r="B244"/>
          <cell r="C244"/>
          <cell r="D244"/>
          <cell r="E244"/>
        </row>
        <row r="245">
          <cell r="B245"/>
          <cell r="C245"/>
          <cell r="D245"/>
          <cell r="E245"/>
        </row>
        <row r="246">
          <cell r="B246"/>
          <cell r="C246"/>
          <cell r="D246"/>
          <cell r="E246"/>
        </row>
        <row r="247">
          <cell r="B247"/>
          <cell r="C247"/>
          <cell r="D247"/>
          <cell r="E247"/>
        </row>
        <row r="248">
          <cell r="B248"/>
          <cell r="C248"/>
          <cell r="D248"/>
          <cell r="E248"/>
        </row>
        <row r="249">
          <cell r="B249"/>
          <cell r="C249"/>
          <cell r="D249"/>
          <cell r="E249"/>
        </row>
        <row r="250">
          <cell r="B250"/>
          <cell r="C250"/>
          <cell r="D250"/>
          <cell r="E250"/>
        </row>
        <row r="251">
          <cell r="B251"/>
          <cell r="C251"/>
          <cell r="D251"/>
          <cell r="E251"/>
        </row>
        <row r="252">
          <cell r="B252"/>
          <cell r="C252"/>
          <cell r="D252"/>
          <cell r="E252"/>
        </row>
        <row r="253">
          <cell r="B253"/>
          <cell r="C253"/>
          <cell r="D253"/>
          <cell r="E253"/>
        </row>
        <row r="254">
          <cell r="B254"/>
          <cell r="C254"/>
          <cell r="D254"/>
          <cell r="E254"/>
        </row>
        <row r="255">
          <cell r="B255"/>
          <cell r="C255"/>
          <cell r="D255"/>
          <cell r="E255"/>
        </row>
        <row r="256">
          <cell r="B256"/>
          <cell r="C256"/>
          <cell r="D256"/>
          <cell r="E256"/>
        </row>
        <row r="257">
          <cell r="B257"/>
          <cell r="C257"/>
          <cell r="D257"/>
          <cell r="E257"/>
        </row>
        <row r="258">
          <cell r="B258"/>
          <cell r="C258"/>
          <cell r="D258"/>
          <cell r="E258"/>
        </row>
        <row r="259">
          <cell r="B259"/>
          <cell r="C259"/>
          <cell r="D259"/>
          <cell r="E259"/>
        </row>
        <row r="260">
          <cell r="B260"/>
          <cell r="C260"/>
          <cell r="D260"/>
          <cell r="E260"/>
        </row>
        <row r="261">
          <cell r="B261"/>
          <cell r="C261"/>
          <cell r="D261"/>
          <cell r="E261"/>
        </row>
        <row r="262">
          <cell r="B262"/>
          <cell r="C262"/>
          <cell r="D262"/>
          <cell r="E262"/>
        </row>
        <row r="263">
          <cell r="B263"/>
          <cell r="C263"/>
          <cell r="D263"/>
          <cell r="E263"/>
        </row>
        <row r="264">
          <cell r="B264"/>
          <cell r="C264"/>
          <cell r="D264"/>
          <cell r="E264"/>
        </row>
        <row r="265">
          <cell r="B265"/>
          <cell r="C265"/>
          <cell r="D265"/>
          <cell r="E265"/>
        </row>
        <row r="266">
          <cell r="B266"/>
          <cell r="C266"/>
          <cell r="D266"/>
          <cell r="E266"/>
        </row>
        <row r="267">
          <cell r="B267"/>
          <cell r="C267"/>
          <cell r="D267"/>
          <cell r="E267"/>
        </row>
        <row r="268">
          <cell r="B268"/>
          <cell r="C268"/>
          <cell r="D268"/>
          <cell r="E268"/>
        </row>
        <row r="269">
          <cell r="B269"/>
          <cell r="C269"/>
          <cell r="D269"/>
          <cell r="E269"/>
        </row>
        <row r="270">
          <cell r="B270"/>
          <cell r="C270"/>
          <cell r="D270"/>
          <cell r="E270"/>
        </row>
        <row r="271">
          <cell r="B271"/>
          <cell r="C271"/>
          <cell r="D271"/>
          <cell r="E271"/>
        </row>
        <row r="272">
          <cell r="B272"/>
          <cell r="C272"/>
          <cell r="D272"/>
          <cell r="E272"/>
        </row>
        <row r="273">
          <cell r="B273"/>
          <cell r="C273"/>
          <cell r="D273"/>
          <cell r="E273"/>
        </row>
        <row r="274">
          <cell r="B274"/>
          <cell r="C274"/>
          <cell r="D274"/>
          <cell r="E274"/>
        </row>
        <row r="275">
          <cell r="B275"/>
          <cell r="C275"/>
          <cell r="D275"/>
          <cell r="E275"/>
        </row>
        <row r="276">
          <cell r="B276"/>
          <cell r="C276"/>
          <cell r="D276"/>
          <cell r="E276"/>
        </row>
        <row r="277">
          <cell r="B277"/>
          <cell r="C277"/>
          <cell r="D277"/>
          <cell r="E277"/>
        </row>
        <row r="278">
          <cell r="B278"/>
          <cell r="C278"/>
          <cell r="D278"/>
          <cell r="E278"/>
        </row>
        <row r="279">
          <cell r="B279"/>
          <cell r="C279"/>
          <cell r="D279"/>
          <cell r="E279"/>
        </row>
        <row r="280">
          <cell r="B280"/>
          <cell r="C280"/>
          <cell r="D280"/>
          <cell r="E280"/>
        </row>
        <row r="281">
          <cell r="B281"/>
          <cell r="C281"/>
          <cell r="D281"/>
          <cell r="E281"/>
        </row>
        <row r="282">
          <cell r="B282"/>
          <cell r="C282"/>
          <cell r="D282"/>
          <cell r="E282"/>
        </row>
        <row r="283">
          <cell r="B283"/>
          <cell r="C283"/>
          <cell r="D283"/>
          <cell r="E283"/>
        </row>
        <row r="284">
          <cell r="B284"/>
          <cell r="C284"/>
          <cell r="D284"/>
          <cell r="E284"/>
        </row>
        <row r="285">
          <cell r="B285"/>
          <cell r="C285"/>
          <cell r="D285"/>
          <cell r="E285"/>
        </row>
        <row r="286">
          <cell r="B286"/>
          <cell r="C286"/>
          <cell r="D286"/>
          <cell r="E286"/>
        </row>
        <row r="287">
          <cell r="B287"/>
          <cell r="C287"/>
          <cell r="D287"/>
          <cell r="E287"/>
        </row>
        <row r="288">
          <cell r="B288"/>
          <cell r="C288"/>
          <cell r="D288"/>
          <cell r="E288"/>
        </row>
        <row r="289">
          <cell r="B289"/>
          <cell r="C289"/>
          <cell r="D289"/>
          <cell r="E289"/>
        </row>
        <row r="290">
          <cell r="B290"/>
          <cell r="C290"/>
          <cell r="D290"/>
          <cell r="E290"/>
        </row>
        <row r="291">
          <cell r="B291"/>
          <cell r="C291"/>
          <cell r="D291"/>
          <cell r="E291"/>
        </row>
        <row r="292">
          <cell r="B292"/>
          <cell r="C292"/>
          <cell r="D292"/>
          <cell r="E292"/>
        </row>
        <row r="293">
          <cell r="B293"/>
          <cell r="C293"/>
          <cell r="D293"/>
          <cell r="E293"/>
        </row>
        <row r="294">
          <cell r="B294"/>
          <cell r="C294"/>
          <cell r="D294"/>
          <cell r="E294"/>
        </row>
        <row r="295">
          <cell r="B295"/>
          <cell r="C295"/>
          <cell r="D295"/>
          <cell r="E295"/>
        </row>
        <row r="296">
          <cell r="B296"/>
          <cell r="C296"/>
          <cell r="D296"/>
          <cell r="E296"/>
        </row>
        <row r="297">
          <cell r="B297"/>
          <cell r="C297"/>
          <cell r="D297"/>
          <cell r="E297"/>
        </row>
        <row r="298">
          <cell r="B298"/>
          <cell r="C298"/>
          <cell r="D298"/>
          <cell r="E298"/>
        </row>
        <row r="299">
          <cell r="B299"/>
          <cell r="C299"/>
          <cell r="D299"/>
          <cell r="E299"/>
        </row>
        <row r="300">
          <cell r="B300"/>
          <cell r="C300"/>
          <cell r="D300"/>
          <cell r="E300"/>
        </row>
        <row r="301">
          <cell r="B301"/>
          <cell r="C301"/>
          <cell r="D301"/>
          <cell r="E301"/>
        </row>
        <row r="302">
          <cell r="B302"/>
          <cell r="C302"/>
          <cell r="D302"/>
          <cell r="E302"/>
        </row>
        <row r="303">
          <cell r="B303"/>
          <cell r="C303"/>
          <cell r="D303"/>
          <cell r="E303"/>
        </row>
        <row r="304">
          <cell r="B304"/>
          <cell r="C304"/>
          <cell r="D304"/>
          <cell r="E304"/>
        </row>
        <row r="305">
          <cell r="B305"/>
          <cell r="C305"/>
          <cell r="D305"/>
          <cell r="E305"/>
        </row>
        <row r="306">
          <cell r="B306"/>
          <cell r="C306"/>
          <cell r="D306"/>
          <cell r="E306"/>
        </row>
        <row r="307">
          <cell r="B307"/>
          <cell r="C307"/>
          <cell r="D307"/>
          <cell r="E307"/>
        </row>
        <row r="308">
          <cell r="B308"/>
          <cell r="C308"/>
          <cell r="D308"/>
          <cell r="E308"/>
        </row>
        <row r="309">
          <cell r="B309"/>
          <cell r="C309"/>
          <cell r="D309"/>
          <cell r="E309"/>
        </row>
        <row r="310">
          <cell r="B310"/>
          <cell r="C310"/>
          <cell r="D310"/>
          <cell r="E310"/>
        </row>
        <row r="311">
          <cell r="B311"/>
          <cell r="C311"/>
          <cell r="D311"/>
          <cell r="E311"/>
        </row>
        <row r="312">
          <cell r="B312"/>
          <cell r="C312"/>
          <cell r="D312"/>
          <cell r="E312"/>
        </row>
        <row r="313">
          <cell r="B313"/>
          <cell r="C313"/>
          <cell r="D313"/>
          <cell r="E313"/>
        </row>
        <row r="314">
          <cell r="B314"/>
          <cell r="C314"/>
          <cell r="D314"/>
          <cell r="E314"/>
        </row>
        <row r="315">
          <cell r="B315"/>
          <cell r="C315"/>
          <cell r="D315"/>
          <cell r="E315"/>
        </row>
        <row r="316">
          <cell r="B316"/>
          <cell r="C316"/>
          <cell r="D316"/>
          <cell r="E316"/>
        </row>
        <row r="317">
          <cell r="B317"/>
          <cell r="C317"/>
          <cell r="D317"/>
          <cell r="E317"/>
        </row>
        <row r="318">
          <cell r="B318"/>
          <cell r="C318"/>
          <cell r="D318"/>
          <cell r="E318"/>
        </row>
        <row r="319">
          <cell r="B319"/>
          <cell r="C319"/>
          <cell r="D319"/>
          <cell r="E319"/>
        </row>
        <row r="320">
          <cell r="B320"/>
          <cell r="C320"/>
          <cell r="D320"/>
          <cell r="E320"/>
        </row>
        <row r="321">
          <cell r="B321"/>
          <cell r="C321"/>
          <cell r="D321"/>
          <cell r="E321"/>
        </row>
        <row r="322">
          <cell r="B322"/>
          <cell r="C322"/>
          <cell r="D322"/>
          <cell r="E322"/>
        </row>
        <row r="323">
          <cell r="B323"/>
          <cell r="C323"/>
          <cell r="D323"/>
          <cell r="E323"/>
        </row>
        <row r="324">
          <cell r="B324"/>
          <cell r="C324"/>
          <cell r="D324"/>
          <cell r="E324"/>
        </row>
        <row r="325">
          <cell r="B325"/>
          <cell r="C325"/>
          <cell r="D325"/>
          <cell r="E325"/>
        </row>
        <row r="326">
          <cell r="B326"/>
          <cell r="C326"/>
          <cell r="D326"/>
          <cell r="E326"/>
        </row>
        <row r="327">
          <cell r="B327"/>
          <cell r="C327"/>
          <cell r="D327"/>
          <cell r="E327"/>
        </row>
        <row r="328">
          <cell r="B328"/>
          <cell r="C328"/>
          <cell r="D328"/>
          <cell r="E328"/>
        </row>
        <row r="329">
          <cell r="B329"/>
          <cell r="C329"/>
          <cell r="D329"/>
          <cell r="E329"/>
        </row>
        <row r="330">
          <cell r="B330"/>
          <cell r="C330"/>
          <cell r="D330"/>
          <cell r="E330"/>
        </row>
        <row r="331">
          <cell r="B331"/>
          <cell r="C331"/>
          <cell r="D331"/>
          <cell r="E331"/>
        </row>
        <row r="332">
          <cell r="B332"/>
          <cell r="C332"/>
          <cell r="D332"/>
          <cell r="E332"/>
        </row>
        <row r="333">
          <cell r="B333"/>
          <cell r="C333"/>
          <cell r="D333"/>
          <cell r="E333"/>
        </row>
        <row r="334">
          <cell r="B334"/>
          <cell r="C334"/>
          <cell r="D334"/>
          <cell r="E334"/>
        </row>
        <row r="335">
          <cell r="B335"/>
          <cell r="C335"/>
          <cell r="D335"/>
          <cell r="E335"/>
        </row>
        <row r="336">
          <cell r="B336"/>
          <cell r="C336"/>
          <cell r="D336"/>
          <cell r="E336"/>
        </row>
        <row r="337">
          <cell r="B337"/>
          <cell r="C337"/>
          <cell r="D337"/>
          <cell r="E337"/>
        </row>
        <row r="338">
          <cell r="B338"/>
          <cell r="C338"/>
          <cell r="D338"/>
          <cell r="E338"/>
        </row>
        <row r="339">
          <cell r="B339"/>
          <cell r="C339"/>
          <cell r="D339"/>
          <cell r="E339"/>
        </row>
        <row r="340">
          <cell r="B340"/>
          <cell r="C340"/>
          <cell r="D340"/>
          <cell r="E340"/>
        </row>
        <row r="341">
          <cell r="B341"/>
          <cell r="C341"/>
          <cell r="D341"/>
          <cell r="E341"/>
        </row>
        <row r="342">
          <cell r="B342"/>
          <cell r="C342"/>
          <cell r="D342"/>
          <cell r="E342"/>
        </row>
        <row r="343">
          <cell r="B343"/>
          <cell r="C343"/>
          <cell r="D343"/>
          <cell r="E343"/>
        </row>
        <row r="344">
          <cell r="B344"/>
          <cell r="C344"/>
          <cell r="D344"/>
          <cell r="E344"/>
        </row>
        <row r="345">
          <cell r="B345"/>
          <cell r="C345"/>
          <cell r="D345"/>
          <cell r="E345"/>
        </row>
        <row r="346">
          <cell r="B346"/>
          <cell r="C346"/>
          <cell r="D346"/>
          <cell r="E346"/>
        </row>
        <row r="347">
          <cell r="B347"/>
          <cell r="C347"/>
          <cell r="D347"/>
          <cell r="E347"/>
        </row>
        <row r="348">
          <cell r="B348"/>
          <cell r="C348"/>
          <cell r="D348"/>
          <cell r="E348"/>
        </row>
        <row r="349">
          <cell r="B349"/>
          <cell r="C349"/>
          <cell r="D349"/>
          <cell r="E349"/>
        </row>
        <row r="350">
          <cell r="B350"/>
          <cell r="C350"/>
          <cell r="D350"/>
          <cell r="E350"/>
        </row>
        <row r="351">
          <cell r="B351"/>
          <cell r="C351"/>
          <cell r="D351"/>
          <cell r="E351"/>
        </row>
        <row r="352">
          <cell r="B352"/>
          <cell r="C352"/>
          <cell r="D352"/>
          <cell r="E352"/>
        </row>
        <row r="353">
          <cell r="B353"/>
          <cell r="C353"/>
          <cell r="D353"/>
          <cell r="E353"/>
        </row>
        <row r="354">
          <cell r="B354"/>
          <cell r="C354"/>
          <cell r="D354"/>
          <cell r="E354"/>
        </row>
        <row r="355">
          <cell r="B355"/>
          <cell r="C355"/>
          <cell r="D355"/>
          <cell r="E355"/>
        </row>
        <row r="356">
          <cell r="B356"/>
          <cell r="C356"/>
          <cell r="D356"/>
          <cell r="E356"/>
        </row>
        <row r="357">
          <cell r="B357"/>
          <cell r="C357"/>
          <cell r="D357"/>
          <cell r="E357"/>
        </row>
        <row r="358">
          <cell r="B358"/>
          <cell r="C358"/>
          <cell r="D358"/>
          <cell r="E358"/>
        </row>
        <row r="359">
          <cell r="B359"/>
          <cell r="C359"/>
          <cell r="D359"/>
          <cell r="E359"/>
        </row>
        <row r="360">
          <cell r="B360"/>
          <cell r="C360"/>
          <cell r="D360"/>
          <cell r="E360"/>
        </row>
        <row r="361">
          <cell r="B361"/>
          <cell r="C361"/>
          <cell r="D361"/>
          <cell r="E361"/>
        </row>
        <row r="362">
          <cell r="B362"/>
          <cell r="C362"/>
          <cell r="D362"/>
          <cell r="E362"/>
        </row>
        <row r="363">
          <cell r="B363"/>
          <cell r="C363"/>
          <cell r="D363"/>
          <cell r="E363"/>
        </row>
        <row r="364">
          <cell r="B364"/>
          <cell r="C364"/>
          <cell r="D364"/>
          <cell r="E364"/>
        </row>
        <row r="365">
          <cell r="B365"/>
          <cell r="C365"/>
          <cell r="D365"/>
          <cell r="E365"/>
        </row>
        <row r="366">
          <cell r="B366"/>
          <cell r="C366"/>
          <cell r="D366"/>
          <cell r="E366"/>
        </row>
        <row r="367">
          <cell r="B367"/>
          <cell r="C367"/>
          <cell r="D367"/>
          <cell r="E367"/>
        </row>
        <row r="368">
          <cell r="B368"/>
          <cell r="C368"/>
          <cell r="D368"/>
          <cell r="E368"/>
        </row>
        <row r="369">
          <cell r="B369"/>
          <cell r="C369"/>
          <cell r="D369"/>
          <cell r="E369"/>
        </row>
        <row r="370">
          <cell r="B370"/>
          <cell r="C370"/>
          <cell r="D370"/>
          <cell r="E370"/>
        </row>
        <row r="371">
          <cell r="B371"/>
          <cell r="C371"/>
          <cell r="D371"/>
          <cell r="E371"/>
        </row>
        <row r="372">
          <cell r="B372"/>
          <cell r="C372"/>
          <cell r="D372"/>
          <cell r="E372"/>
        </row>
        <row r="373">
          <cell r="B373"/>
          <cell r="C373"/>
          <cell r="D373"/>
          <cell r="E373"/>
        </row>
        <row r="374">
          <cell r="B374"/>
          <cell r="C374"/>
          <cell r="D374"/>
          <cell r="E374"/>
        </row>
        <row r="375">
          <cell r="B375"/>
          <cell r="C375"/>
          <cell r="D375"/>
          <cell r="E375"/>
        </row>
        <row r="376">
          <cell r="B376"/>
          <cell r="C376"/>
          <cell r="D376"/>
          <cell r="E376"/>
        </row>
        <row r="377">
          <cell r="B377"/>
          <cell r="C377"/>
          <cell r="D377"/>
          <cell r="E377"/>
        </row>
        <row r="378">
          <cell r="B378"/>
          <cell r="C378"/>
          <cell r="D378"/>
          <cell r="E378"/>
        </row>
        <row r="379">
          <cell r="B379"/>
          <cell r="C379"/>
          <cell r="D379"/>
          <cell r="E379"/>
        </row>
        <row r="380">
          <cell r="B380"/>
          <cell r="C380"/>
          <cell r="D380"/>
          <cell r="E380"/>
        </row>
        <row r="381">
          <cell r="B381"/>
          <cell r="C381"/>
          <cell r="D381"/>
          <cell r="E381"/>
        </row>
        <row r="382">
          <cell r="B382"/>
          <cell r="C382"/>
          <cell r="D382"/>
          <cell r="E382"/>
        </row>
        <row r="383">
          <cell r="B383"/>
          <cell r="C383"/>
          <cell r="D383"/>
          <cell r="E383"/>
        </row>
        <row r="384">
          <cell r="B384"/>
          <cell r="C384"/>
          <cell r="D384"/>
          <cell r="E384"/>
        </row>
        <row r="385">
          <cell r="B385"/>
          <cell r="C385"/>
          <cell r="D385"/>
          <cell r="E385"/>
        </row>
        <row r="386">
          <cell r="B386"/>
          <cell r="C386"/>
          <cell r="D386"/>
          <cell r="E386"/>
        </row>
        <row r="387">
          <cell r="B387"/>
          <cell r="C387"/>
          <cell r="D387"/>
          <cell r="E387"/>
        </row>
        <row r="388">
          <cell r="B388"/>
          <cell r="C388"/>
          <cell r="D388"/>
          <cell r="E388"/>
        </row>
        <row r="389">
          <cell r="B389"/>
          <cell r="C389"/>
          <cell r="D389"/>
          <cell r="E389"/>
        </row>
        <row r="390">
          <cell r="B390"/>
          <cell r="C390"/>
          <cell r="D390"/>
          <cell r="E390"/>
        </row>
        <row r="391">
          <cell r="B391"/>
          <cell r="C391"/>
          <cell r="D391"/>
          <cell r="E391"/>
        </row>
        <row r="392">
          <cell r="B392"/>
          <cell r="C392"/>
          <cell r="D392"/>
          <cell r="E392"/>
        </row>
        <row r="393">
          <cell r="B393"/>
          <cell r="C393"/>
          <cell r="D393"/>
          <cell r="E393"/>
        </row>
        <row r="394">
          <cell r="B394"/>
          <cell r="C394"/>
          <cell r="D394"/>
          <cell r="E394"/>
        </row>
        <row r="395">
          <cell r="B395"/>
          <cell r="C395"/>
          <cell r="D395"/>
          <cell r="E395"/>
        </row>
        <row r="396">
          <cell r="B396"/>
          <cell r="C396"/>
          <cell r="D396"/>
          <cell r="E396"/>
        </row>
        <row r="397">
          <cell r="B397"/>
          <cell r="C397"/>
          <cell r="D397"/>
          <cell r="E397"/>
        </row>
        <row r="398">
          <cell r="B398"/>
          <cell r="C398"/>
          <cell r="D398"/>
          <cell r="E398"/>
        </row>
        <row r="399">
          <cell r="B399"/>
          <cell r="C399"/>
          <cell r="D399"/>
          <cell r="E399"/>
        </row>
        <row r="400">
          <cell r="B400"/>
          <cell r="C400"/>
          <cell r="D400"/>
          <cell r="E400"/>
        </row>
        <row r="401">
          <cell r="B401"/>
          <cell r="C401"/>
          <cell r="D401"/>
          <cell r="E401"/>
        </row>
        <row r="402">
          <cell r="B402"/>
          <cell r="C402"/>
          <cell r="D402"/>
          <cell r="E402"/>
        </row>
        <row r="403">
          <cell r="B403"/>
          <cell r="C403"/>
          <cell r="D403"/>
          <cell r="E403"/>
        </row>
        <row r="404">
          <cell r="B404"/>
          <cell r="C404"/>
          <cell r="D404"/>
          <cell r="E404"/>
        </row>
        <row r="405">
          <cell r="B405"/>
          <cell r="C405"/>
          <cell r="D405"/>
          <cell r="E405"/>
        </row>
        <row r="406">
          <cell r="B406"/>
          <cell r="C406"/>
          <cell r="D406"/>
          <cell r="E406"/>
        </row>
        <row r="407">
          <cell r="B407"/>
          <cell r="C407"/>
          <cell r="D407"/>
          <cell r="E407"/>
        </row>
        <row r="408">
          <cell r="B408"/>
          <cell r="C408"/>
          <cell r="D408"/>
          <cell r="E408"/>
        </row>
        <row r="409">
          <cell r="B409"/>
          <cell r="C409"/>
          <cell r="D409"/>
          <cell r="E409"/>
        </row>
        <row r="410">
          <cell r="B410"/>
          <cell r="C410"/>
          <cell r="D410"/>
          <cell r="E410"/>
        </row>
        <row r="411">
          <cell r="B411"/>
          <cell r="C411"/>
          <cell r="D411"/>
          <cell r="E411"/>
        </row>
        <row r="412">
          <cell r="B412"/>
          <cell r="C412"/>
          <cell r="D412"/>
          <cell r="E412"/>
        </row>
        <row r="413">
          <cell r="B413"/>
          <cell r="C413"/>
          <cell r="D413"/>
          <cell r="E413"/>
        </row>
        <row r="414">
          <cell r="B414"/>
          <cell r="C414"/>
          <cell r="D414"/>
          <cell r="E414"/>
        </row>
        <row r="415">
          <cell r="B415"/>
          <cell r="C415"/>
          <cell r="D415"/>
          <cell r="E415"/>
        </row>
        <row r="416">
          <cell r="B416"/>
          <cell r="C416"/>
          <cell r="D416"/>
          <cell r="E416"/>
        </row>
        <row r="417">
          <cell r="B417"/>
          <cell r="C417"/>
          <cell r="D417"/>
          <cell r="E417"/>
        </row>
        <row r="418">
          <cell r="B418"/>
          <cell r="C418"/>
          <cell r="D418"/>
          <cell r="E418"/>
        </row>
        <row r="419">
          <cell r="B419"/>
          <cell r="C419"/>
          <cell r="D419"/>
          <cell r="E419"/>
        </row>
        <row r="420">
          <cell r="B420"/>
          <cell r="C420"/>
          <cell r="D420"/>
          <cell r="E420"/>
        </row>
        <row r="421">
          <cell r="B421"/>
          <cell r="C421"/>
          <cell r="D421"/>
          <cell r="E421"/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3"/>
  <sheetViews>
    <sheetView showGridLines="0" zoomScaleNormal="100" workbookViewId="0">
      <selection activeCell="O9" sqref="O9"/>
    </sheetView>
  </sheetViews>
  <sheetFormatPr defaultColWidth="9.109375" defaultRowHeight="10.199999999999999" x14ac:dyDescent="0.2"/>
  <cols>
    <col min="1" max="1" width="7.6640625" style="102" customWidth="1"/>
    <col min="2" max="2" width="1.6640625" style="102" customWidth="1"/>
    <col min="3" max="3" width="14.33203125" style="102" hidden="1" customWidth="1"/>
    <col min="4" max="4" width="1.6640625" style="102" customWidth="1"/>
    <col min="5" max="5" width="13.5546875" style="102" customWidth="1"/>
    <col min="6" max="6" width="1.6640625" style="102" customWidth="1"/>
    <col min="7" max="7" width="45.5546875" style="102" customWidth="1"/>
    <col min="8" max="8" width="1.6640625" style="102" customWidth="1"/>
    <col min="9" max="9" width="9.109375" style="102"/>
    <col min="10" max="10" width="1.6640625" style="102" customWidth="1"/>
    <col min="11" max="11" width="6.88671875" style="102" customWidth="1"/>
    <col min="12" max="12" width="1.6640625" style="102" customWidth="1"/>
    <col min="13" max="13" width="8.33203125" style="102" customWidth="1"/>
    <col min="14" max="14" width="1.6640625" style="102" customWidth="1"/>
    <col min="15" max="15" width="8.5546875" style="102" customWidth="1"/>
    <col min="16" max="16" width="1.6640625" style="102" customWidth="1"/>
    <col min="17" max="17" width="11.6640625" style="102" customWidth="1"/>
    <col min="18" max="18" width="1.6640625" style="102" customWidth="1"/>
    <col min="19" max="19" width="9.33203125" style="102" customWidth="1"/>
    <col min="20" max="20" width="1.6640625" style="102" customWidth="1"/>
    <col min="21" max="21" width="8.33203125" style="102" customWidth="1"/>
    <col min="22" max="22" width="1.6640625" style="102" customWidth="1"/>
    <col min="23" max="23" width="8.5546875" style="102" customWidth="1"/>
    <col min="24" max="24" width="1.6640625" style="102" customWidth="1"/>
    <col min="25" max="25" width="9.109375" style="102"/>
    <col min="26" max="26" width="1.6640625" style="102" customWidth="1"/>
    <col min="27" max="27" width="11" style="102" customWidth="1"/>
    <col min="28" max="28" width="1.6640625" style="102" customWidth="1"/>
    <col min="29" max="29" width="8.6640625" style="102" customWidth="1"/>
    <col min="30" max="30" width="1.6640625" style="102" customWidth="1"/>
    <col min="31" max="31" width="10.33203125" style="102" customWidth="1"/>
    <col min="32" max="32" width="1.6640625" style="102" customWidth="1"/>
    <col min="33" max="33" width="11" style="102" customWidth="1"/>
    <col min="34" max="34" width="1.6640625" style="138" customWidth="1"/>
    <col min="35" max="35" width="9.109375" style="102"/>
    <col min="36" max="36" width="9.109375" style="138"/>
    <col min="37" max="38" width="10.33203125" style="102" customWidth="1"/>
    <col min="39" max="16384" width="9.109375" style="102"/>
  </cols>
  <sheetData>
    <row r="1" spans="1:38" ht="13.2" x14ac:dyDescent="0.25">
      <c r="A1" s="130"/>
    </row>
    <row r="2" spans="1:38" ht="10.8" thickBot="1" x14ac:dyDescent="0.25"/>
    <row r="3" spans="1:38" ht="11.25" customHeight="1" x14ac:dyDescent="0.2">
      <c r="A3" s="129" t="s">
        <v>106</v>
      </c>
      <c r="B3" s="128"/>
      <c r="C3" s="127"/>
      <c r="D3" s="127"/>
      <c r="E3" s="126">
        <v>5.3</v>
      </c>
      <c r="F3" s="125"/>
      <c r="G3" s="124"/>
      <c r="H3" s="155"/>
      <c r="I3" s="124">
        <f ca="1">TODAY()</f>
        <v>44613</v>
      </c>
      <c r="O3" s="216" t="s">
        <v>151</v>
      </c>
      <c r="P3" s="217"/>
      <c r="Q3" s="217"/>
      <c r="R3" s="212">
        <v>1.4999999999999999E-2</v>
      </c>
      <c r="S3" s="213"/>
      <c r="U3" s="216" t="s">
        <v>153</v>
      </c>
      <c r="V3" s="217"/>
      <c r="W3" s="217"/>
      <c r="X3" s="212">
        <v>0.1</v>
      </c>
      <c r="Y3" s="213"/>
      <c r="Z3" s="227" t="s">
        <v>157</v>
      </c>
      <c r="AA3" s="228"/>
    </row>
    <row r="4" spans="1:38" ht="12" customHeight="1" thickBot="1" x14ac:dyDescent="0.25">
      <c r="A4" s="121" t="s">
        <v>105</v>
      </c>
      <c r="B4" s="65"/>
      <c r="C4" s="120"/>
      <c r="D4" s="120"/>
      <c r="E4" s="123">
        <v>6.34</v>
      </c>
      <c r="F4" s="118"/>
      <c r="G4" s="122"/>
      <c r="H4" s="156"/>
      <c r="I4" s="122">
        <f ca="1">TODAY()</f>
        <v>44613</v>
      </c>
      <c r="O4" s="218" t="s">
        <v>152</v>
      </c>
      <c r="P4" s="219"/>
      <c r="Q4" s="219"/>
      <c r="R4" s="214">
        <v>0</v>
      </c>
      <c r="S4" s="215"/>
      <c r="U4" s="218" t="s">
        <v>154</v>
      </c>
      <c r="V4" s="219"/>
      <c r="W4" s="219"/>
      <c r="X4" s="214">
        <v>3.6499999999999998E-2</v>
      </c>
      <c r="Y4" s="215"/>
      <c r="Z4" s="229"/>
      <c r="AA4" s="230"/>
    </row>
    <row r="5" spans="1:38" ht="11.25" customHeight="1" x14ac:dyDescent="0.2">
      <c r="A5" s="121" t="s">
        <v>104</v>
      </c>
      <c r="B5" s="65"/>
      <c r="C5" s="120"/>
      <c r="D5" s="120"/>
      <c r="E5" s="119">
        <v>0.19</v>
      </c>
      <c r="F5" s="118"/>
      <c r="G5" s="117"/>
      <c r="H5" s="156"/>
      <c r="I5" s="122">
        <f ca="1">TODAY()</f>
        <v>44613</v>
      </c>
      <c r="O5" s="218" t="s">
        <v>164</v>
      </c>
      <c r="P5" s="219"/>
      <c r="Q5" s="219"/>
      <c r="R5" s="214">
        <v>7.0000000000000001E-3</v>
      </c>
      <c r="S5" s="215"/>
      <c r="U5" s="218" t="s">
        <v>155</v>
      </c>
      <c r="V5" s="219"/>
      <c r="W5" s="219"/>
      <c r="X5" s="214">
        <v>2.2800000000000001E-2</v>
      </c>
      <c r="Y5" s="215"/>
      <c r="Z5" s="231">
        <f>SUM(X3:Y6)</f>
        <v>0.18429999999999999</v>
      </c>
      <c r="AA5" s="232"/>
    </row>
    <row r="6" spans="1:38" ht="12" customHeight="1" thickBot="1" x14ac:dyDescent="0.25">
      <c r="A6" s="116" t="s">
        <v>103</v>
      </c>
      <c r="B6" s="115"/>
      <c r="C6" s="114"/>
      <c r="D6" s="114"/>
      <c r="E6" s="113">
        <v>0.2</v>
      </c>
      <c r="F6" s="112"/>
      <c r="G6" s="111"/>
      <c r="H6" s="157"/>
      <c r="I6" s="158">
        <f ca="1">TODAY()</f>
        <v>44613</v>
      </c>
      <c r="O6" s="220" t="s">
        <v>191</v>
      </c>
      <c r="P6" s="221"/>
      <c r="Q6" s="221"/>
      <c r="R6" s="222">
        <v>0.03</v>
      </c>
      <c r="S6" s="223"/>
      <c r="U6" s="220" t="s">
        <v>156</v>
      </c>
      <c r="V6" s="221"/>
      <c r="W6" s="221"/>
      <c r="X6" s="222">
        <v>2.5000000000000001E-2</v>
      </c>
      <c r="Y6" s="223"/>
      <c r="Z6" s="233"/>
      <c r="AA6" s="234"/>
    </row>
    <row r="7" spans="1:38" ht="10.8" thickBot="1" x14ac:dyDescent="0.25"/>
    <row r="8" spans="1:38" ht="43.5" customHeight="1" thickBot="1" x14ac:dyDescent="0.25">
      <c r="A8" s="109" t="s">
        <v>121</v>
      </c>
      <c r="B8" s="108"/>
      <c r="C8" s="109" t="s">
        <v>102</v>
      </c>
      <c r="D8" s="110"/>
      <c r="E8" s="109" t="s">
        <v>101</v>
      </c>
      <c r="G8" s="109" t="s">
        <v>92</v>
      </c>
      <c r="I8" s="109" t="s">
        <v>100</v>
      </c>
      <c r="J8" s="108"/>
      <c r="K8" s="109" t="s">
        <v>115</v>
      </c>
      <c r="L8" s="108"/>
      <c r="M8" s="109" t="s">
        <v>116</v>
      </c>
      <c r="N8" s="140"/>
      <c r="O8" s="109" t="s">
        <v>117</v>
      </c>
      <c r="P8" s="140"/>
      <c r="Q8" s="109" t="s">
        <v>163</v>
      </c>
      <c r="R8" s="140"/>
      <c r="S8" s="109" t="s">
        <v>127</v>
      </c>
      <c r="T8" s="140"/>
      <c r="U8" s="109" t="s">
        <v>128</v>
      </c>
      <c r="V8" s="140"/>
      <c r="W8" s="109" t="s">
        <v>118</v>
      </c>
      <c r="X8" s="140"/>
      <c r="Y8" s="109" t="s">
        <v>119</v>
      </c>
      <c r="Z8" s="140"/>
      <c r="AA8" s="109" t="s">
        <v>120</v>
      </c>
      <c r="AB8" s="140"/>
      <c r="AC8" s="132" t="s">
        <v>158</v>
      </c>
      <c r="AD8" s="108"/>
      <c r="AE8" s="132" t="s">
        <v>160</v>
      </c>
      <c r="AF8" s="108"/>
      <c r="AG8" s="132" t="s">
        <v>159</v>
      </c>
      <c r="AH8" s="140"/>
      <c r="AI8" s="210" t="s">
        <v>162</v>
      </c>
      <c r="AJ8" s="211"/>
      <c r="AK8" s="173" t="s">
        <v>189</v>
      </c>
      <c r="AL8" s="173" t="s">
        <v>190</v>
      </c>
    </row>
    <row r="9" spans="1:38" s="138" customFormat="1" ht="10.8" thickBot="1" x14ac:dyDescent="0.25">
      <c r="A9" s="163"/>
      <c r="B9" s="106"/>
      <c r="C9" s="107"/>
      <c r="D9" s="106"/>
      <c r="E9" s="167" t="str">
        <f>'76Y18 P37'!C217</f>
        <v>76Y18/P37</v>
      </c>
      <c r="F9" s="106"/>
      <c r="G9" s="150" t="str">
        <f>'76Y18 P37'!D217</f>
        <v>TOMADA DE FORÇA SAE B 13Z - CÂMBIO EATON FS6303</v>
      </c>
      <c r="H9" s="106"/>
      <c r="I9" s="149"/>
      <c r="J9" s="106"/>
      <c r="K9" s="159">
        <v>500</v>
      </c>
      <c r="L9" s="106"/>
      <c r="M9" s="159">
        <v>1</v>
      </c>
      <c r="N9" s="106"/>
      <c r="O9" s="164">
        <f>('76Y18 P37'!AD217)</f>
        <v>619.51252466666654</v>
      </c>
      <c r="P9" s="106"/>
      <c r="Q9" s="164">
        <f>('76Y18 P37'!AD217)*(1+$R$3+$R$4+$R$5)</f>
        <v>633.14180020933304</v>
      </c>
      <c r="R9" s="106"/>
      <c r="S9" s="164">
        <f>Q9-'76Y18 P37'!AC217*(1+$R$3+$R$4)</f>
        <v>629.31931020933303</v>
      </c>
      <c r="T9" s="106"/>
      <c r="U9" s="161">
        <f t="shared" ref="U9" si="0">1-(S9/Q9)</f>
        <v>6.0373363419319315E-3</v>
      </c>
      <c r="V9" s="106"/>
      <c r="W9" s="162">
        <f t="shared" ref="W9" si="1">Q9/0.85</f>
        <v>744.8727061286271</v>
      </c>
      <c r="X9" s="106"/>
      <c r="Y9" s="162">
        <f t="shared" ref="Y9" si="2">Q9/0.8</f>
        <v>791.42725026166625</v>
      </c>
      <c r="Z9" s="106"/>
      <c r="AA9" s="162">
        <f>Q9/(1-$AA$11)</f>
        <v>844.18906694577743</v>
      </c>
      <c r="AB9" s="106"/>
      <c r="AC9" s="166">
        <f t="shared" ref="AC9" si="3">W9/(1-SUM($X$3:$Y$6))</f>
        <v>913.16992292341195</v>
      </c>
      <c r="AD9" s="151"/>
      <c r="AE9" s="166">
        <f t="shared" ref="AE9" si="4">Y9/(1-SUM($X$3:$Y$6))</f>
        <v>970.24304310612513</v>
      </c>
      <c r="AF9" s="151"/>
      <c r="AG9" s="166">
        <f t="shared" ref="AG9" si="5">AA9/(1-SUM($X$3:$Y$6))</f>
        <v>1034.9259126465336</v>
      </c>
      <c r="AH9" s="151"/>
      <c r="AI9" s="165">
        <v>600</v>
      </c>
      <c r="AJ9" s="170">
        <f t="shared" ref="AJ9" si="6">((AI9*(1-SUM($X$3:$Y$6)))-Q9)/(AI9*(1-SUM($X$3:$Y$6)))</f>
        <v>-0.29365739080816683</v>
      </c>
      <c r="AK9" s="172">
        <f t="shared" ref="AK9" si="7">AI9*(SUM($X$3:$Y$6))</f>
        <v>110.58</v>
      </c>
      <c r="AL9" s="171">
        <f>AI9-AK9-Q9-(AI9*$R$6)</f>
        <v>-161.72180020933303</v>
      </c>
    </row>
    <row r="10" spans="1:38" ht="18" customHeight="1" thickBot="1" x14ac:dyDescent="0.35">
      <c r="J10" s="105" t="s">
        <v>99</v>
      </c>
      <c r="K10" s="148">
        <f>SUM(K9:K9)</f>
        <v>500</v>
      </c>
      <c r="L10" s="105"/>
      <c r="M10" s="103"/>
      <c r="N10" s="139"/>
      <c r="O10" s="103"/>
      <c r="P10" s="139"/>
      <c r="R10" s="139"/>
      <c r="T10" s="139"/>
      <c r="V10" s="139"/>
      <c r="X10" s="139"/>
      <c r="Z10" s="139"/>
      <c r="AB10" s="139"/>
      <c r="AH10" s="139"/>
      <c r="AI10" s="139"/>
    </row>
    <row r="11" spans="1:38" ht="14.4" thickBot="1" x14ac:dyDescent="0.35">
      <c r="J11" s="105" t="s">
        <v>98</v>
      </c>
      <c r="K11" s="104">
        <f>K10*12</f>
        <v>6000</v>
      </c>
      <c r="L11" s="105"/>
      <c r="M11" s="103"/>
      <c r="N11" s="105"/>
      <c r="O11" s="103"/>
      <c r="P11" s="105"/>
      <c r="R11" s="105"/>
      <c r="T11" s="105"/>
      <c r="V11" s="105"/>
      <c r="W11" s="224" t="s">
        <v>161</v>
      </c>
      <c r="X11" s="225"/>
      <c r="Y11" s="225"/>
      <c r="Z11" s="226"/>
      <c r="AA11" s="141">
        <v>0.25</v>
      </c>
      <c r="AB11" s="160"/>
      <c r="AC11" s="160"/>
      <c r="AD11" s="160"/>
      <c r="AE11" s="160"/>
      <c r="AF11" s="160"/>
      <c r="AG11" s="160"/>
      <c r="AH11" s="160"/>
      <c r="AI11" s="160"/>
    </row>
    <row r="13" spans="1:38" x14ac:dyDescent="0.2">
      <c r="V13" s="138"/>
      <c r="AB13" s="138"/>
      <c r="AC13" s="138"/>
      <c r="AD13" s="138"/>
    </row>
    <row r="14" spans="1:38" x14ac:dyDescent="0.2">
      <c r="U14" s="133"/>
      <c r="W14" s="133"/>
      <c r="AC14" s="133"/>
    </row>
    <row r="15" spans="1:38" ht="13.8" x14ac:dyDescent="0.3">
      <c r="AI15" s="139"/>
    </row>
    <row r="18" spans="33:33" x14ac:dyDescent="0.2">
      <c r="AG18" s="138"/>
    </row>
    <row r="19" spans="33:33" x14ac:dyDescent="0.2">
      <c r="AG19" s="138"/>
    </row>
    <row r="20" spans="33:33" x14ac:dyDescent="0.2">
      <c r="AG20" s="138"/>
    </row>
    <row r="21" spans="33:33" x14ac:dyDescent="0.2">
      <c r="AG21" s="138"/>
    </row>
    <row r="22" spans="33:33" x14ac:dyDescent="0.2">
      <c r="AG22" s="138"/>
    </row>
    <row r="23" spans="33:33" x14ac:dyDescent="0.2">
      <c r="AG23" s="138"/>
    </row>
  </sheetData>
  <mergeCells count="20">
    <mergeCell ref="W11:Z11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  <mergeCell ref="AI8:AJ8"/>
    <mergeCell ref="R3:S3"/>
    <mergeCell ref="R4:S4"/>
    <mergeCell ref="O3:Q3"/>
    <mergeCell ref="O4:Q4"/>
    <mergeCell ref="O5:Q5"/>
    <mergeCell ref="R5:S5"/>
    <mergeCell ref="O6:Q6"/>
    <mergeCell ref="R6:S6"/>
  </mergeCells>
  <pageMargins left="0.70866141732283472" right="0.70866141732283472" top="0.74803149606299213" bottom="0.74803149606299213" header="0.31496062992125984" footer="0.31496062992125984"/>
  <pageSetup paperSize="160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18"/>
  <sheetViews>
    <sheetView showGridLines="0" tabSelected="1" zoomScaleNormal="100" workbookViewId="0">
      <pane xSplit="7" ySplit="9" topLeftCell="Q211" activePane="bottomRight" state="frozen"/>
      <selection activeCell="F22" sqref="F22"/>
      <selection pane="topRight" activeCell="F22" sqref="F22"/>
      <selection pane="bottomLeft" activeCell="F22" sqref="F22"/>
      <selection pane="bottomRight" activeCell="D28" sqref="D28"/>
    </sheetView>
  </sheetViews>
  <sheetFormatPr defaultColWidth="9.109375" defaultRowHeight="10.199999999999999" outlineLevelRow="1" x14ac:dyDescent="0.2"/>
  <cols>
    <col min="1" max="1" width="12.88671875" style="15" customWidth="1"/>
    <col min="2" max="2" width="7.5546875" style="15" customWidth="1"/>
    <col min="3" max="3" width="21.88671875" style="21" customWidth="1"/>
    <col min="4" max="4" width="48.33203125" style="15" customWidth="1"/>
    <col min="5" max="5" width="4.109375" style="21" customWidth="1"/>
    <col min="6" max="6" width="6.6640625" style="20" customWidth="1"/>
    <col min="7" max="7" width="5.44140625" style="17" customWidth="1"/>
    <col min="8" max="8" width="7.44140625" style="19" customWidth="1"/>
    <col min="9" max="9" width="8.109375" style="15" customWidth="1"/>
    <col min="10" max="10" width="5.88671875" style="17" customWidth="1"/>
    <col min="11" max="11" width="3" style="17" hidden="1" customWidth="1"/>
    <col min="12" max="12" width="8.6640625" style="15" hidden="1" customWidth="1"/>
    <col min="13" max="13" width="10.6640625" style="15" hidden="1" customWidth="1"/>
    <col min="14" max="14" width="42.5546875" style="18" customWidth="1"/>
    <col min="15" max="15" width="4.6640625" style="15" hidden="1" customWidth="1"/>
    <col min="16" max="16" width="13.88671875" style="15" bestFit="1" customWidth="1"/>
    <col min="17" max="17" width="8.109375" style="15" bestFit="1" customWidth="1"/>
    <col min="18" max="18" width="7.6640625" style="15" hidden="1" customWidth="1"/>
    <col min="19" max="19" width="5.5546875" style="15" hidden="1" customWidth="1"/>
    <col min="20" max="20" width="7.88671875" style="17" hidden="1" customWidth="1"/>
    <col min="21" max="21" width="9" style="17" hidden="1" customWidth="1"/>
    <col min="22" max="23" width="11.6640625" style="15" customWidth="1"/>
    <col min="24" max="24" width="11.6640625" style="15" hidden="1" customWidth="1"/>
    <col min="25" max="25" width="7.6640625" style="15" hidden="1" customWidth="1"/>
    <col min="26" max="26" width="7.33203125" style="15" hidden="1" customWidth="1"/>
    <col min="27" max="27" width="11.44140625" style="15" hidden="1" customWidth="1"/>
    <col min="28" max="28" width="12.5546875" style="15" customWidth="1"/>
    <col min="29" max="29" width="9.5546875" style="15" customWidth="1"/>
    <col min="30" max="30" width="11.6640625" style="15" customWidth="1"/>
    <col min="31" max="31" width="5.6640625" style="15" hidden="1" customWidth="1"/>
    <col min="32" max="32" width="6.109375" style="15" hidden="1" customWidth="1"/>
    <col min="33" max="33" width="4.33203125" style="15" hidden="1" customWidth="1"/>
    <col min="34" max="35" width="4.44140625" style="15" hidden="1" customWidth="1"/>
    <col min="36" max="36" width="6.44140625" style="15" hidden="1" customWidth="1"/>
    <col min="37" max="37" width="9.109375" style="16" customWidth="1"/>
    <col min="38" max="16384" width="9.109375" style="15"/>
  </cols>
  <sheetData>
    <row r="1" spans="1:38" ht="15.6" x14ac:dyDescent="0.3">
      <c r="A1" s="101">
        <f>'Dados de Entrada'!$A$1</f>
        <v>0</v>
      </c>
      <c r="C1" s="98"/>
      <c r="D1" s="100"/>
      <c r="E1" s="100"/>
      <c r="F1" s="77"/>
      <c r="G1" s="75"/>
      <c r="H1" s="65"/>
      <c r="I1" s="76"/>
      <c r="J1" s="65"/>
      <c r="K1" s="65"/>
      <c r="L1" s="65"/>
      <c r="M1" s="75"/>
      <c r="N1" s="74"/>
      <c r="O1" s="65"/>
      <c r="P1" s="65"/>
      <c r="Q1" s="65"/>
      <c r="R1" s="65"/>
      <c r="S1" s="65"/>
      <c r="T1" s="65"/>
      <c r="U1" s="65"/>
      <c r="V1" s="65"/>
      <c r="W1" s="65"/>
      <c r="Y1" s="82"/>
      <c r="Z1" s="65"/>
      <c r="AB1" s="65"/>
      <c r="AC1" s="82"/>
    </row>
    <row r="2" spans="1:38" ht="11.25" customHeight="1" thickBot="1" x14ac:dyDescent="0.3">
      <c r="A2" s="99"/>
      <c r="C2" s="98"/>
      <c r="D2" s="97"/>
      <c r="E2" s="97"/>
      <c r="F2" s="77"/>
      <c r="G2" s="75"/>
      <c r="H2" s="65"/>
      <c r="I2" s="76"/>
      <c r="J2" s="65"/>
      <c r="K2" s="65"/>
      <c r="L2" s="65"/>
      <c r="M2" s="75"/>
      <c r="N2" s="75"/>
      <c r="O2" s="75"/>
      <c r="P2" s="75"/>
      <c r="Q2" s="65"/>
      <c r="R2" s="65"/>
      <c r="S2" s="65"/>
      <c r="T2" s="65"/>
      <c r="U2" s="65"/>
      <c r="V2" s="65"/>
      <c r="W2" s="65"/>
      <c r="Y2" s="82"/>
      <c r="Z2" s="65"/>
      <c r="AB2" s="65"/>
      <c r="AC2" s="82"/>
    </row>
    <row r="3" spans="1:38" ht="11.25" customHeight="1" x14ac:dyDescent="0.2">
      <c r="A3" s="96" t="str">
        <f>'Dados de Entrada'!$A$3</f>
        <v>Exchange Rate =&gt; USD</v>
      </c>
      <c r="B3" s="95"/>
      <c r="C3" s="94">
        <f>'Dados de Entrada'!$E$3</f>
        <v>5.3</v>
      </c>
      <c r="D3" s="93">
        <f ca="1">'Dados de Entrada'!$I$3</f>
        <v>44613</v>
      </c>
      <c r="E3" s="90"/>
      <c r="F3" s="76"/>
      <c r="G3" s="75"/>
      <c r="H3" s="65"/>
      <c r="I3" s="76"/>
      <c r="J3" s="65"/>
      <c r="K3" s="65"/>
      <c r="L3" s="65"/>
      <c r="M3" s="75"/>
      <c r="N3" s="75"/>
      <c r="O3" s="75"/>
      <c r="P3" s="65"/>
      <c r="Q3" s="65"/>
      <c r="R3" s="65"/>
      <c r="S3" s="65"/>
      <c r="T3" s="65"/>
      <c r="U3" s="65"/>
      <c r="V3" s="65"/>
      <c r="W3" s="65"/>
      <c r="Y3" s="82"/>
      <c r="Z3" s="65"/>
      <c r="AB3" s="65"/>
      <c r="AC3" s="82"/>
    </row>
    <row r="4" spans="1:38" ht="11.25" customHeight="1" x14ac:dyDescent="0.2">
      <c r="A4" s="89" t="str">
        <f>'Dados de Entrada'!$A$4</f>
        <v>Exchange Rate =&gt; EUR</v>
      </c>
      <c r="B4" s="65"/>
      <c r="C4" s="92">
        <f>'Dados de Entrada'!$E$4</f>
        <v>6.34</v>
      </c>
      <c r="D4" s="91">
        <f ca="1">'Dados de Entrada'!$I$4</f>
        <v>44613</v>
      </c>
      <c r="E4" s="90"/>
      <c r="F4" s="76"/>
      <c r="G4" s="75"/>
      <c r="H4" s="65"/>
      <c r="I4" s="76"/>
      <c r="J4" s="65"/>
      <c r="K4" s="65"/>
      <c r="L4" s="65"/>
      <c r="M4" s="75"/>
      <c r="N4" s="75"/>
      <c r="O4" s="75"/>
      <c r="P4" s="65"/>
      <c r="Q4" s="65"/>
      <c r="R4" s="65"/>
      <c r="S4" s="65"/>
      <c r="T4" s="65"/>
      <c r="U4" s="65"/>
      <c r="V4" s="65"/>
      <c r="W4" s="65"/>
      <c r="Y4" s="82"/>
      <c r="Z4" s="65"/>
      <c r="AB4" s="65"/>
      <c r="AC4" s="82"/>
    </row>
    <row r="5" spans="1:38" ht="11.25" customHeight="1" x14ac:dyDescent="0.2">
      <c r="A5" s="89" t="str">
        <f>'Dados de Entrada'!$A$5</f>
        <v>Import Tax EUA</v>
      </c>
      <c r="B5" s="65"/>
      <c r="C5" s="88">
        <f>'Dados de Entrada'!$E$5</f>
        <v>0.19</v>
      </c>
      <c r="D5" s="87"/>
      <c r="E5" s="65"/>
      <c r="F5" s="76"/>
      <c r="G5" s="75"/>
      <c r="H5" s="65"/>
      <c r="I5" s="76"/>
      <c r="J5" s="65"/>
      <c r="K5" s="65"/>
      <c r="L5" s="65"/>
      <c r="M5" s="75"/>
      <c r="N5" s="75"/>
      <c r="O5" s="75"/>
      <c r="P5" s="65"/>
      <c r="Q5" s="65"/>
      <c r="R5" s="65"/>
      <c r="S5" s="65"/>
      <c r="T5" s="65"/>
      <c r="U5" s="65"/>
      <c r="V5" s="65"/>
      <c r="W5" s="65"/>
      <c r="Y5" s="82"/>
      <c r="Z5" s="65"/>
      <c r="AB5" s="65"/>
      <c r="AC5" s="82"/>
    </row>
    <row r="6" spans="1:38" ht="11.25" customHeight="1" thickBot="1" x14ac:dyDescent="0.25">
      <c r="A6" s="86" t="str">
        <f>'Dados de Entrada'!$A$6</f>
        <v>Import Tax Europe</v>
      </c>
      <c r="B6" s="72"/>
      <c r="C6" s="85">
        <f>'Dados de Entrada'!$E$6</f>
        <v>0.2</v>
      </c>
      <c r="D6" s="84"/>
      <c r="E6" s="65"/>
      <c r="F6" s="76"/>
      <c r="G6" s="75"/>
      <c r="H6" s="65"/>
      <c r="I6" s="76"/>
      <c r="J6" s="65"/>
      <c r="K6" s="65"/>
      <c r="L6" s="65"/>
      <c r="M6" s="75"/>
      <c r="N6" s="75"/>
      <c r="O6" s="75"/>
      <c r="P6" s="65"/>
      <c r="Q6" s="65"/>
      <c r="R6" s="65"/>
      <c r="S6" s="65"/>
      <c r="T6" s="65"/>
      <c r="U6" s="65"/>
      <c r="V6" s="65"/>
      <c r="W6" s="65"/>
      <c r="Y6" s="82"/>
      <c r="Z6" s="65"/>
      <c r="AB6" s="65"/>
      <c r="AC6" s="82"/>
    </row>
    <row r="7" spans="1:38" ht="11.25" hidden="1" customHeight="1" thickBot="1" x14ac:dyDescent="0.25">
      <c r="A7" s="86" t="e">
        <f>'Dados de Entrada'!#REF!</f>
        <v>#REF!</v>
      </c>
      <c r="B7" s="72"/>
      <c r="C7" s="85" t="e">
        <f>'Dados de Entrada'!#REF!</f>
        <v>#REF!</v>
      </c>
      <c r="D7" s="84"/>
      <c r="E7" s="65"/>
      <c r="F7" s="83"/>
      <c r="G7" s="75"/>
      <c r="H7" s="65"/>
      <c r="I7" s="76"/>
      <c r="J7" s="65"/>
      <c r="K7" s="65"/>
      <c r="L7" s="65"/>
      <c r="M7" s="75"/>
      <c r="N7" s="74"/>
      <c r="O7" s="65"/>
      <c r="P7" s="65"/>
      <c r="Q7" s="65"/>
      <c r="R7" s="65"/>
      <c r="S7" s="65"/>
      <c r="T7" s="65"/>
      <c r="U7" s="65"/>
      <c r="V7" s="65"/>
      <c r="W7" s="65"/>
      <c r="Y7" s="82"/>
      <c r="Z7" s="65"/>
      <c r="AB7" s="65"/>
      <c r="AC7" s="82"/>
    </row>
    <row r="8" spans="1:38" ht="12" customHeight="1" thickBot="1" x14ac:dyDescent="0.25">
      <c r="B8" s="81"/>
      <c r="C8" s="80"/>
      <c r="D8" s="79"/>
      <c r="E8" s="78"/>
      <c r="F8" s="77"/>
      <c r="G8" s="75"/>
      <c r="H8" s="65"/>
      <c r="I8" s="76"/>
      <c r="J8" s="65"/>
      <c r="K8" s="65"/>
      <c r="L8" s="65"/>
      <c r="M8" s="75"/>
      <c r="N8" s="74"/>
      <c r="O8" s="65"/>
      <c r="P8" s="65"/>
      <c r="Q8" s="65"/>
      <c r="R8" s="65"/>
      <c r="S8" s="65"/>
      <c r="T8" s="65"/>
      <c r="U8" s="65"/>
      <c r="V8" s="65"/>
      <c r="W8" s="73"/>
      <c r="X8" s="72"/>
      <c r="Y8" s="71" t="s">
        <v>97</v>
      </c>
      <c r="Z8" s="70"/>
      <c r="AA8" s="69"/>
      <c r="AB8" s="68" t="s">
        <v>96</v>
      </c>
      <c r="AC8" s="67"/>
      <c r="AD8" s="66"/>
      <c r="AE8" s="65"/>
    </row>
    <row r="9" spans="1:38" s="54" customFormat="1" ht="55.5" customHeight="1" thickBot="1" x14ac:dyDescent="0.25">
      <c r="A9" s="60" t="s">
        <v>95</v>
      </c>
      <c r="B9" s="63" t="s">
        <v>94</v>
      </c>
      <c r="C9" s="63" t="s">
        <v>93</v>
      </c>
      <c r="D9" s="64" t="s">
        <v>92</v>
      </c>
      <c r="E9" s="63" t="s">
        <v>91</v>
      </c>
      <c r="F9" s="62" t="s">
        <v>90</v>
      </c>
      <c r="G9" s="61" t="s">
        <v>89</v>
      </c>
      <c r="H9" s="60" t="s">
        <v>88</v>
      </c>
      <c r="I9" s="55" t="s">
        <v>87</v>
      </c>
      <c r="J9" s="59" t="s">
        <v>86</v>
      </c>
      <c r="K9" s="59" t="s">
        <v>85</v>
      </c>
      <c r="L9" s="56" t="s">
        <v>84</v>
      </c>
      <c r="M9" s="56" t="s">
        <v>83</v>
      </c>
      <c r="N9" s="56" t="s">
        <v>82</v>
      </c>
      <c r="O9" s="56" t="s">
        <v>81</v>
      </c>
      <c r="P9" s="56" t="s">
        <v>80</v>
      </c>
      <c r="Q9" s="56" t="s">
        <v>79</v>
      </c>
      <c r="R9" s="56" t="s">
        <v>78</v>
      </c>
      <c r="S9" s="56" t="s">
        <v>77</v>
      </c>
      <c r="T9" s="56" t="s">
        <v>76</v>
      </c>
      <c r="U9" s="56" t="s">
        <v>75</v>
      </c>
      <c r="V9" s="56" t="s">
        <v>74</v>
      </c>
      <c r="W9" s="56" t="s">
        <v>73</v>
      </c>
      <c r="X9" s="56" t="s">
        <v>72</v>
      </c>
      <c r="Y9" s="58" t="s">
        <v>71</v>
      </c>
      <c r="Z9" s="58" t="s">
        <v>70</v>
      </c>
      <c r="AA9" s="58" t="s">
        <v>69</v>
      </c>
      <c r="AB9" s="57" t="s">
        <v>68</v>
      </c>
      <c r="AC9" s="57" t="s">
        <v>67</v>
      </c>
      <c r="AD9" s="57" t="s">
        <v>66</v>
      </c>
      <c r="AE9" s="55" t="s">
        <v>65</v>
      </c>
      <c r="AF9" s="55" t="s">
        <v>64</v>
      </c>
      <c r="AG9" s="56" t="s">
        <v>63</v>
      </c>
      <c r="AH9" s="56" t="s">
        <v>62</v>
      </c>
      <c r="AI9" s="56" t="s">
        <v>61</v>
      </c>
      <c r="AJ9" s="55" t="s">
        <v>60</v>
      </c>
      <c r="AK9" s="16" t="s">
        <v>213</v>
      </c>
    </row>
    <row r="10" spans="1:38" s="22" customFormat="1" ht="11.25" customHeight="1" outlineLevel="1" x14ac:dyDescent="0.2">
      <c r="A10" s="52"/>
      <c r="B10" s="144">
        <v>1</v>
      </c>
      <c r="C10" s="169" t="s">
        <v>214</v>
      </c>
      <c r="D10" s="145" t="str">
        <f>IFERROR(VLOOKUP(C10,'Material Comprado'!$B$3:$E$422,2,),"")</f>
        <v>TOMADA DE FORÇA SAE B 13Z - CÂMBIO EATON FS6303</v>
      </c>
      <c r="E10" s="51"/>
      <c r="F10" s="153">
        <v>1</v>
      </c>
      <c r="G10" s="50"/>
      <c r="H10" s="142">
        <f t="shared" ref="H10:H111" si="0">I10*12*2</f>
        <v>12000</v>
      </c>
      <c r="I10" s="142">
        <f>'Dados de Entrada'!$K$9</f>
        <v>500</v>
      </c>
      <c r="J10" s="49">
        <f>'Dados de Entrada'!$M$9</f>
        <v>1</v>
      </c>
      <c r="K10" s="48"/>
      <c r="L10" s="36"/>
      <c r="M10" s="46"/>
      <c r="N10" s="147" t="str">
        <f>IFERROR(VLOOKUP(C10,'Custo Hora'!$B$3:$D$75,2,),"")</f>
        <v/>
      </c>
      <c r="O10" s="46"/>
      <c r="P10" s="143"/>
      <c r="Q10" s="143"/>
      <c r="R10" s="47"/>
      <c r="S10" s="46"/>
      <c r="T10" s="36"/>
      <c r="U10" s="36"/>
      <c r="V10" s="45">
        <f>IFERROR((VLOOKUP(C10,'Material Comprado'!$B$2:$E$442,4,FALSE)),"0")</f>
        <v>0</v>
      </c>
      <c r="W10" s="36">
        <f t="shared" ref="W10:W111" si="1">((((T10*$C$3)*(1+$C$5))+((U10*$C$4)*(1+$C$6))+V10)*F10)</f>
        <v>0</v>
      </c>
      <c r="X10" s="44"/>
      <c r="Y10" s="43"/>
      <c r="Z10" s="43"/>
      <c r="AA10" s="42"/>
      <c r="AB10" s="41" t="str">
        <f>IFERROR(((P10*VLOOKUP(C10,'Custo Hora'!$B$3:$D$75,3,)/60)*F10),"0")</f>
        <v>0</v>
      </c>
      <c r="AC10" s="41" t="str">
        <f>IFERROR(((Q10*VLOOKUP(C10,'Custo Hora'!$B$3:$D$75,3,))/(I10/J10)),"0")</f>
        <v>0</v>
      </c>
      <c r="AD10" s="40">
        <f t="shared" ref="AD10:AD111" si="2">W10+AB10+AC10+X10</f>
        <v>0</v>
      </c>
      <c r="AE10" s="39"/>
      <c r="AF10" s="38"/>
      <c r="AG10" s="37"/>
      <c r="AH10" s="36"/>
      <c r="AI10" s="35"/>
      <c r="AJ10" s="35"/>
      <c r="AK10" s="16">
        <f>AD10/$AD$217</f>
        <v>0</v>
      </c>
      <c r="AL10" s="179">
        <v>1</v>
      </c>
    </row>
    <row r="11" spans="1:38" s="206" customFormat="1" ht="11.25" customHeight="1" outlineLevel="1" x14ac:dyDescent="0.2">
      <c r="A11" s="52"/>
      <c r="B11" s="144" t="s">
        <v>278</v>
      </c>
      <c r="C11" s="168" t="s">
        <v>58</v>
      </c>
      <c r="D11" s="145" t="str">
        <f>IFERROR(VLOOKUP(C11,'[2]Material Comprado'!$B$3:$E$419,2,),"")</f>
        <v/>
      </c>
      <c r="E11" s="51" t="s">
        <v>279</v>
      </c>
      <c r="F11" s="194">
        <v>1</v>
      </c>
      <c r="G11" s="50"/>
      <c r="H11" s="146">
        <f t="shared" si="0"/>
        <v>12000</v>
      </c>
      <c r="I11" s="146">
        <f>'[2]Dados de Entrada'!$K$9</f>
        <v>500</v>
      </c>
      <c r="J11" s="49">
        <f>'[2]Dados de Entrada'!$M$9</f>
        <v>1</v>
      </c>
      <c r="K11" s="48"/>
      <c r="L11" s="195"/>
      <c r="M11" s="196"/>
      <c r="N11" s="197" t="str">
        <f>IFERROR(VLOOKUP(C11,'[2]Custo Hora'!$B$3:$D$75,2,),"")</f>
        <v>APC001 - ARMAZENAMENTO PRODUTO</v>
      </c>
      <c r="O11" s="192"/>
      <c r="P11" s="198"/>
      <c r="Q11" s="198"/>
      <c r="R11" s="199"/>
      <c r="S11" s="53"/>
      <c r="T11" s="200"/>
      <c r="U11" s="200"/>
      <c r="V11" s="198" t="str">
        <f>IFERROR((VLOOKUP(C11,'[2]Material Comprado'!$B$2:$E$439,4,FALSE)),"0")</f>
        <v>0</v>
      </c>
      <c r="W11" s="200">
        <f t="shared" si="1"/>
        <v>0</v>
      </c>
      <c r="X11" s="44"/>
      <c r="Y11" s="43"/>
      <c r="Z11" s="43"/>
      <c r="AA11" s="42"/>
      <c r="AB11" s="41">
        <f>IFERROR(((P11*VLOOKUP(C11,'[2]Custo Hora'!$B$3:$D$75,3,)/60)*F11),"0")</f>
        <v>0</v>
      </c>
      <c r="AC11" s="41">
        <f>IFERROR(((Q11*VLOOKUP(C11,'[2]Custo Hora'!$B$3:$D$75,3,))/(I11/J11)),"0")</f>
        <v>0</v>
      </c>
      <c r="AD11" s="40">
        <f t="shared" si="2"/>
        <v>0</v>
      </c>
      <c r="AE11" s="201"/>
      <c r="AF11" s="202"/>
      <c r="AG11" s="203"/>
      <c r="AH11" s="195"/>
      <c r="AI11" s="204"/>
      <c r="AJ11" s="204"/>
      <c r="AK11" s="16">
        <f>AD11/$AD$217</f>
        <v>0</v>
      </c>
      <c r="AL11" s="205">
        <v>2</v>
      </c>
    </row>
    <row r="12" spans="1:38" s="206" customFormat="1" ht="11.25" customHeight="1" outlineLevel="1" x14ac:dyDescent="0.2">
      <c r="A12" s="52"/>
      <c r="B12" s="144" t="s">
        <v>278</v>
      </c>
      <c r="C12" s="168" t="s">
        <v>56</v>
      </c>
      <c r="D12" s="145" t="str">
        <f>IFERROR(VLOOKUP(C12,'[2]Material Comprado'!$B$3:$E$419,2,),"")</f>
        <v/>
      </c>
      <c r="E12" s="51" t="s">
        <v>279</v>
      </c>
      <c r="F12" s="194">
        <v>1</v>
      </c>
      <c r="G12" s="50"/>
      <c r="H12" s="146">
        <f t="shared" si="0"/>
        <v>12000</v>
      </c>
      <c r="I12" s="146">
        <f>'[2]Dados de Entrada'!$K$9</f>
        <v>500</v>
      </c>
      <c r="J12" s="49">
        <f>'[2]Dados de Entrada'!$M$9</f>
        <v>1</v>
      </c>
      <c r="K12" s="48"/>
      <c r="L12" s="195"/>
      <c r="M12" s="196"/>
      <c r="N12" s="197" t="str">
        <f>IFERROR(VLOOKUP(C12,'[2]Custo Hora'!$B$3:$D$75,2,),"")</f>
        <v>MON002 - MONTAGEM TOMADA</v>
      </c>
      <c r="O12" s="192"/>
      <c r="P12" s="198">
        <v>8</v>
      </c>
      <c r="Q12" s="198"/>
      <c r="R12" s="199"/>
      <c r="S12" s="53"/>
      <c r="T12" s="200"/>
      <c r="U12" s="200"/>
      <c r="V12" s="198" t="str">
        <f>IFERROR((VLOOKUP(C12,'[2]Material Comprado'!$B$2:$E$439,4,FALSE)),"0")</f>
        <v>0</v>
      </c>
      <c r="W12" s="200">
        <f t="shared" si="1"/>
        <v>0</v>
      </c>
      <c r="X12" s="44"/>
      <c r="Y12" s="43"/>
      <c r="Z12" s="43"/>
      <c r="AA12" s="42"/>
      <c r="AB12" s="41">
        <f>IFERROR(((P12*VLOOKUP(C12,'[2]Custo Hora'!$B$3:$D$75,3,)/60)*F12),"0")</f>
        <v>8</v>
      </c>
      <c r="AC12" s="41">
        <f>IFERROR(((Q12*VLOOKUP(C12,'[2]Custo Hora'!$B$3:$D$75,3,))/(I12/J12)),"0")</f>
        <v>0</v>
      </c>
      <c r="AD12" s="40">
        <f t="shared" si="2"/>
        <v>8</v>
      </c>
      <c r="AE12" s="201"/>
      <c r="AF12" s="202"/>
      <c r="AG12" s="203"/>
      <c r="AH12" s="195"/>
      <c r="AI12" s="204"/>
      <c r="AJ12" s="204"/>
      <c r="AK12" s="16">
        <f>AD12/$AD$217</f>
        <v>1.2913378957599706E-2</v>
      </c>
      <c r="AL12" s="205">
        <v>3</v>
      </c>
    </row>
    <row r="13" spans="1:38" s="206" customFormat="1" ht="11.4" customHeight="1" outlineLevel="1" thickBot="1" x14ac:dyDescent="0.25">
      <c r="A13" s="52"/>
      <c r="B13" s="144" t="s">
        <v>278</v>
      </c>
      <c r="C13" s="168" t="s">
        <v>58</v>
      </c>
      <c r="D13" s="145" t="str">
        <f>IFERROR(VLOOKUP(C13,'[2]Material Comprado'!$B$3:$E$419,2,),"")</f>
        <v/>
      </c>
      <c r="E13" s="51" t="s">
        <v>279</v>
      </c>
      <c r="F13" s="194">
        <v>1</v>
      </c>
      <c r="G13" s="50"/>
      <c r="H13" s="146">
        <f t="shared" si="0"/>
        <v>12000</v>
      </c>
      <c r="I13" s="146">
        <f>'[2]Dados de Entrada'!$K$9</f>
        <v>500</v>
      </c>
      <c r="J13" s="49">
        <f>'[2]Dados de Entrada'!$M$9</f>
        <v>1</v>
      </c>
      <c r="K13" s="48"/>
      <c r="L13" s="195"/>
      <c r="M13" s="196"/>
      <c r="N13" s="197" t="str">
        <f>IFERROR(VLOOKUP(C13,'[2]Custo Hora'!$B$3:$D$75,2,),"")</f>
        <v>APC001 - ARMAZENAMENTO PRODUTO</v>
      </c>
      <c r="O13" s="192"/>
      <c r="P13" s="198"/>
      <c r="Q13" s="198"/>
      <c r="R13" s="199"/>
      <c r="S13" s="53"/>
      <c r="T13" s="200"/>
      <c r="U13" s="200"/>
      <c r="V13" s="198" t="str">
        <f>IFERROR((VLOOKUP(C13,'[2]Material Comprado'!$B$2:$E$439,4,FALSE)),"0")</f>
        <v>0</v>
      </c>
      <c r="W13" s="200">
        <f t="shared" si="1"/>
        <v>0</v>
      </c>
      <c r="X13" s="44"/>
      <c r="Y13" s="43"/>
      <c r="Z13" s="43"/>
      <c r="AA13" s="42"/>
      <c r="AB13" s="41">
        <f>IFERROR(((P13*VLOOKUP(C13,'[2]Custo Hora'!$B$3:$D$75,3,)/60)*F13),"0")</f>
        <v>0</v>
      </c>
      <c r="AC13" s="41">
        <f>IFERROR(((Q13*VLOOKUP(C13,'[2]Custo Hora'!$B$3:$D$75,3,))/(I13/J13)),"0")</f>
        <v>0</v>
      </c>
      <c r="AD13" s="40">
        <f t="shared" si="2"/>
        <v>0</v>
      </c>
      <c r="AE13" s="201"/>
      <c r="AF13" s="202"/>
      <c r="AG13" s="203"/>
      <c r="AH13" s="195"/>
      <c r="AI13" s="204"/>
      <c r="AJ13" s="204"/>
      <c r="AK13" s="16">
        <f t="shared" ref="AK13:AK76" si="3">AD13/$AD$217</f>
        <v>0</v>
      </c>
      <c r="AL13" s="205">
        <v>4</v>
      </c>
    </row>
    <row r="14" spans="1:38" s="22" customFormat="1" ht="11.25" customHeight="1" outlineLevel="1" x14ac:dyDescent="0.2">
      <c r="A14" s="52"/>
      <c r="B14" s="144">
        <v>2</v>
      </c>
      <c r="C14" s="168">
        <v>75202199001</v>
      </c>
      <c r="D14" s="145" t="str">
        <f>IFERROR(VLOOKUP(C14,'Material Comprado'!$B$3:$E$422,2,),"")</f>
        <v>EIXO DO CARRETEL TF 75 DELIVERY</v>
      </c>
      <c r="E14" s="51"/>
      <c r="F14" s="153">
        <v>1</v>
      </c>
      <c r="G14" s="50"/>
      <c r="H14" s="146">
        <f t="shared" si="0"/>
        <v>12000</v>
      </c>
      <c r="I14" s="146">
        <f>'Dados de Entrada'!$K$9</f>
        <v>500</v>
      </c>
      <c r="J14" s="49">
        <f>'Dados de Entrada'!$M$9</f>
        <v>1</v>
      </c>
      <c r="K14" s="48"/>
      <c r="L14" s="36"/>
      <c r="M14" s="46"/>
      <c r="N14" s="147" t="str">
        <f>IFERROR(VLOOKUP(C14,'Custo Hora'!$B$3:$D$75,2,),"")</f>
        <v/>
      </c>
      <c r="O14" s="53"/>
      <c r="P14" s="190"/>
      <c r="Q14" s="190"/>
      <c r="R14" s="191"/>
      <c r="S14" s="192"/>
      <c r="T14" s="193"/>
      <c r="U14" s="193"/>
      <c r="V14" s="190">
        <f>IFERROR((VLOOKUP(C14,'Material Comprado'!$B$2:$E$442,4,FALSE)),"0")</f>
        <v>11.82</v>
      </c>
      <c r="W14" s="193">
        <f t="shared" si="1"/>
        <v>11.82</v>
      </c>
      <c r="X14" s="44"/>
      <c r="Y14" s="43"/>
      <c r="Z14" s="43"/>
      <c r="AA14" s="42"/>
      <c r="AB14" s="41" t="str">
        <f>IFERROR(((P14*VLOOKUP(C14,'Custo Hora'!$B$3:$D$75,3,)/60)*F14),"0")</f>
        <v>0</v>
      </c>
      <c r="AC14" s="41" t="str">
        <f>IFERROR(((Q14*VLOOKUP(C14,'Custo Hora'!$B$3:$D$75,3,))/(I14/J14)),"0")</f>
        <v>0</v>
      </c>
      <c r="AD14" s="40">
        <f t="shared" si="2"/>
        <v>11.82</v>
      </c>
      <c r="AE14" s="39"/>
      <c r="AF14" s="38"/>
      <c r="AG14" s="37"/>
      <c r="AH14" s="36"/>
      <c r="AI14" s="35"/>
      <c r="AJ14" s="35"/>
      <c r="AK14" s="16">
        <f t="shared" si="3"/>
        <v>1.9079517409853565E-2</v>
      </c>
      <c r="AL14" s="179">
        <v>3</v>
      </c>
    </row>
    <row r="15" spans="1:38" s="206" customFormat="1" ht="11.25" customHeight="1" outlineLevel="1" x14ac:dyDescent="0.2">
      <c r="A15" s="52"/>
      <c r="B15" s="144" t="s">
        <v>281</v>
      </c>
      <c r="C15" s="168" t="s">
        <v>40</v>
      </c>
      <c r="D15" s="145" t="str">
        <f>IFERROR(VLOOKUP(C15,'[2]Material Comprado'!$B$3:$E$419,2,),"")</f>
        <v/>
      </c>
      <c r="E15" s="51" t="s">
        <v>279</v>
      </c>
      <c r="F15" s="194">
        <v>1</v>
      </c>
      <c r="G15" s="50"/>
      <c r="H15" s="146">
        <f t="shared" si="0"/>
        <v>12000</v>
      </c>
      <c r="I15" s="146">
        <f>'[2]Dados de Entrada'!$K$9</f>
        <v>500</v>
      </c>
      <c r="J15" s="49">
        <f>'[2]Dados de Entrada'!$M$9</f>
        <v>1</v>
      </c>
      <c r="K15" s="48"/>
      <c r="L15" s="195"/>
      <c r="M15" s="196"/>
      <c r="N15" s="197" t="str">
        <f>IFERROR(VLOOKUP(C15,'[2]Custo Hora'!$B$3:$D$75,2,),"")</f>
        <v>MET001/MET002 - METROLOGIA 1 E</v>
      </c>
      <c r="O15" s="192"/>
      <c r="P15" s="198"/>
      <c r="Q15" s="198"/>
      <c r="R15" s="207"/>
      <c r="S15" s="196"/>
      <c r="T15" s="195"/>
      <c r="U15" s="195"/>
      <c r="V15" s="208" t="str">
        <f>IFERROR((VLOOKUP(C15,'[2]Material Comprado'!$B$2:$E$439,4,FALSE)),"0")</f>
        <v>0</v>
      </c>
      <c r="W15" s="200">
        <f t="shared" si="1"/>
        <v>0</v>
      </c>
      <c r="X15" s="44"/>
      <c r="Y15" s="43"/>
      <c r="Z15" s="43"/>
      <c r="AA15" s="42"/>
      <c r="AB15" s="41">
        <f>IFERROR(((P15*VLOOKUP(C15,'[2]Custo Hora'!$B$3:$D$75,3,)/60)*F15),"0")</f>
        <v>0</v>
      </c>
      <c r="AC15" s="41">
        <f>IFERROR(((Q15*VLOOKUP(C15,'[2]Custo Hora'!$B$3:$D$75,3,))/(I15/J15)),"0")</f>
        <v>0</v>
      </c>
      <c r="AD15" s="40">
        <f t="shared" si="2"/>
        <v>0</v>
      </c>
      <c r="AE15" s="201"/>
      <c r="AF15" s="202"/>
      <c r="AG15" s="203"/>
      <c r="AH15" s="195"/>
      <c r="AI15" s="204"/>
      <c r="AJ15" s="204"/>
      <c r="AK15" s="16">
        <f t="shared" si="3"/>
        <v>0</v>
      </c>
      <c r="AL15" s="205">
        <v>6</v>
      </c>
    </row>
    <row r="16" spans="1:38" s="206" customFormat="1" ht="11.25" customHeight="1" outlineLevel="1" x14ac:dyDescent="0.2">
      <c r="A16" s="52"/>
      <c r="B16" s="209" t="s">
        <v>281</v>
      </c>
      <c r="C16" s="168" t="s">
        <v>21</v>
      </c>
      <c r="D16" s="145"/>
      <c r="E16" s="51" t="s">
        <v>279</v>
      </c>
      <c r="F16" s="194">
        <v>1</v>
      </c>
      <c r="G16" s="50"/>
      <c r="H16" s="146">
        <v>12000</v>
      </c>
      <c r="I16" s="146">
        <v>500</v>
      </c>
      <c r="J16" s="49">
        <v>1</v>
      </c>
      <c r="K16" s="48"/>
      <c r="L16" s="195"/>
      <c r="M16" s="196"/>
      <c r="N16" s="197" t="str">
        <f>IFERROR(VLOOKUP(C16,'[2]Custo Hora'!$B$3:$D$75,2,),"")</f>
        <v>RET007 - R.CV.C.50.02 RETIFICA</v>
      </c>
      <c r="O16" s="192"/>
      <c r="P16" s="198">
        <v>1.5</v>
      </c>
      <c r="Q16" s="198">
        <v>0.5</v>
      </c>
      <c r="R16" s="207"/>
      <c r="S16" s="196"/>
      <c r="T16" s="195"/>
      <c r="U16" s="195"/>
      <c r="V16" s="208">
        <v>0</v>
      </c>
      <c r="W16" s="200">
        <v>0</v>
      </c>
      <c r="X16" s="44"/>
      <c r="Y16" s="43"/>
      <c r="Z16" s="43"/>
      <c r="AA16" s="42"/>
      <c r="AB16" s="41">
        <f>IFERROR(((P16*VLOOKUP(C16,'[2]Custo Hora'!$B$3:$D$75,3,)/60)*F16),"0")</f>
        <v>2</v>
      </c>
      <c r="AC16" s="41">
        <f>IFERROR(((Q16*VLOOKUP(C16,'[2]Custo Hora'!$B$3:$D$75,3,))/(I16/J16)),"0")</f>
        <v>0.08</v>
      </c>
      <c r="AD16" s="40">
        <f t="shared" si="2"/>
        <v>2.08</v>
      </c>
      <c r="AE16" s="201"/>
      <c r="AF16" s="202"/>
      <c r="AG16" s="203"/>
      <c r="AH16" s="195"/>
      <c r="AI16" s="204"/>
      <c r="AJ16" s="204"/>
      <c r="AK16" s="16">
        <f t="shared" si="3"/>
        <v>3.3574785289759235E-3</v>
      </c>
      <c r="AL16" s="205">
        <v>7</v>
      </c>
    </row>
    <row r="17" spans="1:38" s="206" customFormat="1" ht="11.25" customHeight="1" outlineLevel="1" thickBot="1" x14ac:dyDescent="0.25">
      <c r="A17" s="52"/>
      <c r="B17" s="144" t="s">
        <v>281</v>
      </c>
      <c r="C17" s="168" t="s">
        <v>58</v>
      </c>
      <c r="D17" s="145" t="str">
        <f>IFERROR(VLOOKUP(C17,'[2]Material Comprado'!$B$3:$E$419,2,),"")</f>
        <v/>
      </c>
      <c r="E17" s="51" t="s">
        <v>279</v>
      </c>
      <c r="F17" s="194">
        <v>1</v>
      </c>
      <c r="G17" s="50"/>
      <c r="H17" s="146">
        <f t="shared" si="0"/>
        <v>12000</v>
      </c>
      <c r="I17" s="146">
        <f>'[2]Dados de Entrada'!$K$9</f>
        <v>500</v>
      </c>
      <c r="J17" s="49">
        <f>'[2]Dados de Entrada'!$M$9</f>
        <v>1</v>
      </c>
      <c r="K17" s="48"/>
      <c r="L17" s="195"/>
      <c r="M17" s="196"/>
      <c r="N17" s="197" t="str">
        <f>IFERROR(VLOOKUP(C17,'[2]Custo Hora'!$B$3:$D$75,2,),"")</f>
        <v>APC001 - ARMAZENAMENTO PRODUTO</v>
      </c>
      <c r="O17" s="192"/>
      <c r="P17" s="198"/>
      <c r="Q17" s="198"/>
      <c r="R17" s="207"/>
      <c r="S17" s="196"/>
      <c r="T17" s="195"/>
      <c r="U17" s="195"/>
      <c r="V17" s="208" t="str">
        <f>IFERROR((VLOOKUP(C17,'[2]Material Comprado'!$B$2:$E$439,4,FALSE)),"0")</f>
        <v>0</v>
      </c>
      <c r="W17" s="200">
        <f t="shared" si="1"/>
        <v>0</v>
      </c>
      <c r="X17" s="44"/>
      <c r="Y17" s="43"/>
      <c r="Z17" s="43"/>
      <c r="AA17" s="42"/>
      <c r="AB17" s="41">
        <f>IFERROR(((P17*VLOOKUP(C17,'[2]Custo Hora'!$B$3:$D$75,3,)/60)*F17),"0")</f>
        <v>0</v>
      </c>
      <c r="AC17" s="41">
        <f>IFERROR(((Q17*VLOOKUP(C17,'[2]Custo Hora'!$B$3:$D$75,3,))/(I17/J17)),"0")</f>
        <v>0</v>
      </c>
      <c r="AD17" s="40">
        <f t="shared" si="2"/>
        <v>0</v>
      </c>
      <c r="AE17" s="201"/>
      <c r="AF17" s="202"/>
      <c r="AG17" s="203"/>
      <c r="AH17" s="195"/>
      <c r="AI17" s="204"/>
      <c r="AJ17" s="204"/>
      <c r="AK17" s="16">
        <f t="shared" si="3"/>
        <v>0</v>
      </c>
      <c r="AL17" s="205">
        <v>8</v>
      </c>
    </row>
    <row r="18" spans="1:38" s="22" customFormat="1" ht="11.25" customHeight="1" outlineLevel="1" thickBot="1" x14ac:dyDescent="0.25">
      <c r="A18" s="52"/>
      <c r="B18" s="144">
        <v>3</v>
      </c>
      <c r="C18" s="168" t="s">
        <v>280</v>
      </c>
      <c r="D18" s="145" t="str">
        <f>IFERROR(VLOOKUP(C18,'Material Comprado'!$B$3:$E$422,2,),"")</f>
        <v>CEMENTADO  - EIXO DO CARRETEL TF 75 DELIVERY</v>
      </c>
      <c r="E18" s="51"/>
      <c r="F18" s="153">
        <v>1</v>
      </c>
      <c r="G18" s="50"/>
      <c r="H18" s="146">
        <f t="shared" si="0"/>
        <v>12000</v>
      </c>
      <c r="I18" s="146">
        <f>'Dados de Entrada'!$K$9</f>
        <v>500</v>
      </c>
      <c r="J18" s="49">
        <f>'Dados de Entrada'!$M$9</f>
        <v>1</v>
      </c>
      <c r="K18" s="48"/>
      <c r="L18" s="36"/>
      <c r="M18" s="46"/>
      <c r="N18" s="147" t="str">
        <f>IFERROR(VLOOKUP(C18,'Custo Hora'!$B$3:$D$75,2,),"")</f>
        <v/>
      </c>
      <c r="O18" s="53"/>
      <c r="P18" s="190"/>
      <c r="Q18" s="190"/>
      <c r="R18" s="191"/>
      <c r="S18" s="192"/>
      <c r="T18" s="193"/>
      <c r="U18" s="193"/>
      <c r="V18" s="190">
        <f>IFERROR((VLOOKUP(C18,'Material Comprado'!$B$2:$E$442,4,FALSE)),"0")</f>
        <v>3.08</v>
      </c>
      <c r="W18" s="193">
        <f t="shared" si="1"/>
        <v>3.08</v>
      </c>
      <c r="X18" s="44"/>
      <c r="Y18" s="43"/>
      <c r="Z18" s="43"/>
      <c r="AA18" s="42"/>
      <c r="AB18" s="41" t="str">
        <f>IFERROR(((P18*VLOOKUP(C18,'Custo Hora'!$B$3:$D$75,3,)/60)*F18),"0")</f>
        <v>0</v>
      </c>
      <c r="AC18" s="41" t="str">
        <f>IFERROR(((Q18*VLOOKUP(C18,'Custo Hora'!$B$3:$D$75,3,))/(I18/J18)),"0")</f>
        <v>0</v>
      </c>
      <c r="AD18" s="40">
        <f t="shared" si="2"/>
        <v>3.08</v>
      </c>
      <c r="AE18" s="39"/>
      <c r="AF18" s="38"/>
      <c r="AG18" s="37"/>
      <c r="AH18" s="36"/>
      <c r="AI18" s="35"/>
      <c r="AJ18" s="35"/>
      <c r="AK18" s="16">
        <f t="shared" si="3"/>
        <v>4.9716508986758865E-3</v>
      </c>
      <c r="AL18" s="179">
        <v>4</v>
      </c>
    </row>
    <row r="19" spans="1:38" s="22" customFormat="1" ht="10.199999999999999" customHeight="1" outlineLevel="1" x14ac:dyDescent="0.2">
      <c r="A19" s="52"/>
      <c r="B19" s="144">
        <v>3</v>
      </c>
      <c r="C19" s="168" t="s">
        <v>192</v>
      </c>
      <c r="D19" s="145" t="str">
        <f>IFERROR(VLOOKUP(C19,'Material Comprado'!$B$3:$E$422,2,),"")</f>
        <v>USINADO - EIXO DO CARRETEL TF 75 DELIVERY</v>
      </c>
      <c r="E19" s="51"/>
      <c r="F19" s="153">
        <v>1</v>
      </c>
      <c r="G19" s="50"/>
      <c r="H19" s="146">
        <f t="shared" si="0"/>
        <v>12000</v>
      </c>
      <c r="I19" s="146">
        <f>'Dados de Entrada'!$K$9</f>
        <v>500</v>
      </c>
      <c r="J19" s="49">
        <f>'Dados de Entrada'!$M$9</f>
        <v>1</v>
      </c>
      <c r="K19" s="48"/>
      <c r="L19" s="36"/>
      <c r="M19" s="46"/>
      <c r="N19" s="147" t="str">
        <f>IFERROR(VLOOKUP(C19,'Custo Hora'!$B$3:$D$75,2,),"")</f>
        <v/>
      </c>
      <c r="O19" s="53"/>
      <c r="P19" s="190"/>
      <c r="Q19" s="190"/>
      <c r="R19" s="191"/>
      <c r="S19" s="192"/>
      <c r="T19" s="193"/>
      <c r="U19" s="193"/>
      <c r="V19" s="190">
        <f>IFERROR((VLOOKUP(C19,'Material Comprado'!$B$2:$E$442,4,FALSE)),"0")</f>
        <v>0</v>
      </c>
      <c r="W19" s="193">
        <f t="shared" si="1"/>
        <v>0</v>
      </c>
      <c r="X19" s="44"/>
      <c r="Y19" s="43"/>
      <c r="Z19" s="43"/>
      <c r="AA19" s="42"/>
      <c r="AB19" s="41" t="str">
        <f>IFERROR(((P19*VLOOKUP(C19,'Custo Hora'!$B$3:$D$75,3,)/60)*F19),"0")</f>
        <v>0</v>
      </c>
      <c r="AC19" s="41" t="str">
        <f>IFERROR(((Q19*VLOOKUP(C19,'Custo Hora'!$B$3:$D$75,3,))/(I19/J19)),"0")</f>
        <v>0</v>
      </c>
      <c r="AD19" s="40">
        <f t="shared" si="2"/>
        <v>0</v>
      </c>
      <c r="AE19" s="39"/>
      <c r="AF19" s="38"/>
      <c r="AG19" s="37"/>
      <c r="AH19" s="36"/>
      <c r="AI19" s="35"/>
      <c r="AJ19" s="35"/>
      <c r="AK19" s="16">
        <f t="shared" si="3"/>
        <v>0</v>
      </c>
      <c r="AL19" s="179">
        <v>5</v>
      </c>
    </row>
    <row r="20" spans="1:38" s="206" customFormat="1" ht="11.25" customHeight="1" outlineLevel="1" x14ac:dyDescent="0.2">
      <c r="A20" s="52"/>
      <c r="B20" s="144" t="s">
        <v>282</v>
      </c>
      <c r="C20" s="168" t="s">
        <v>58</v>
      </c>
      <c r="D20" s="145" t="str">
        <f>IFERROR(VLOOKUP(C20,'[2]Material Comprado'!$B$3:$E$419,2,),"")</f>
        <v/>
      </c>
      <c r="E20" s="51" t="s">
        <v>279</v>
      </c>
      <c r="F20" s="194">
        <v>1</v>
      </c>
      <c r="G20" s="50"/>
      <c r="H20" s="146">
        <f t="shared" si="0"/>
        <v>12000</v>
      </c>
      <c r="I20" s="146">
        <f>'[2]Dados de Entrada'!$K$9</f>
        <v>500</v>
      </c>
      <c r="J20" s="49">
        <f>'[2]Dados de Entrada'!$M$9</f>
        <v>1</v>
      </c>
      <c r="K20" s="48"/>
      <c r="L20" s="195"/>
      <c r="M20" s="196"/>
      <c r="N20" s="197" t="str">
        <f>IFERROR(VLOOKUP(C20,'[2]Custo Hora'!$B$3:$D$75,2,),"")</f>
        <v>APC001 - ARMAZENAMENTO PRODUTO</v>
      </c>
      <c r="O20" s="192"/>
      <c r="P20" s="198"/>
      <c r="Q20" s="198"/>
      <c r="R20" s="207"/>
      <c r="S20" s="196"/>
      <c r="T20" s="195"/>
      <c r="U20" s="195"/>
      <c r="V20" s="208" t="str">
        <f>IFERROR((VLOOKUP(C20,'[2]Material Comprado'!$B$2:$E$439,4,FALSE)),"0")</f>
        <v>0</v>
      </c>
      <c r="W20" s="200">
        <f t="shared" si="1"/>
        <v>0</v>
      </c>
      <c r="X20" s="44"/>
      <c r="Y20" s="43"/>
      <c r="Z20" s="43"/>
      <c r="AA20" s="42"/>
      <c r="AB20" s="41">
        <f>IFERROR(((P20*VLOOKUP(C20,'[2]Custo Hora'!$B$3:$D$75,3,)/60)*F20),"0")</f>
        <v>0</v>
      </c>
      <c r="AC20" s="41">
        <f>IFERROR(((Q20*VLOOKUP(C20,'[2]Custo Hora'!$B$3:$D$75,3,))/(I20/J20)),"0")</f>
        <v>0</v>
      </c>
      <c r="AD20" s="40">
        <f t="shared" si="2"/>
        <v>0</v>
      </c>
      <c r="AE20" s="201"/>
      <c r="AF20" s="202"/>
      <c r="AG20" s="203"/>
      <c r="AH20" s="195"/>
      <c r="AI20" s="204"/>
      <c r="AJ20" s="204"/>
      <c r="AK20" s="16">
        <f t="shared" si="3"/>
        <v>0</v>
      </c>
      <c r="AL20" s="205">
        <v>11</v>
      </c>
    </row>
    <row r="21" spans="1:38" s="206" customFormat="1" ht="11.25" customHeight="1" outlineLevel="1" x14ac:dyDescent="0.2">
      <c r="A21" s="52"/>
      <c r="B21" s="144" t="s">
        <v>282</v>
      </c>
      <c r="C21" s="168" t="s">
        <v>193</v>
      </c>
      <c r="D21" s="145" t="str">
        <f>IFERROR(VLOOKUP(C21,'[2]Material Comprado'!$B$3:$E$419,2,),"")</f>
        <v/>
      </c>
      <c r="E21" s="51" t="s">
        <v>279</v>
      </c>
      <c r="F21" s="194">
        <v>1</v>
      </c>
      <c r="G21" s="50"/>
      <c r="H21" s="146">
        <f t="shared" si="0"/>
        <v>12000</v>
      </c>
      <c r="I21" s="146">
        <f>'[2]Dados de Entrada'!$K$9</f>
        <v>500</v>
      </c>
      <c r="J21" s="49">
        <f>'[2]Dados de Entrada'!$M$9</f>
        <v>1</v>
      </c>
      <c r="K21" s="48"/>
      <c r="L21" s="195"/>
      <c r="M21" s="196"/>
      <c r="N21" s="197" t="str">
        <f>IFERROR(VLOOKUP(C21,'[2]Custo Hora'!$B$3:$D$75,2,),"")</f>
        <v xml:space="preserve">TOE001 - T.CNC.H.10.15 TORNO CNC ERGOMAT TND200 </v>
      </c>
      <c r="O21" s="192"/>
      <c r="P21" s="198">
        <v>1.75</v>
      </c>
      <c r="Q21" s="198">
        <v>1</v>
      </c>
      <c r="R21" s="207"/>
      <c r="S21" s="196"/>
      <c r="T21" s="195"/>
      <c r="U21" s="195"/>
      <c r="V21" s="208" t="str">
        <f>IFERROR((VLOOKUP(C21,'[2]Material Comprado'!$B$2:$E$439,4,FALSE)),"0")</f>
        <v>0</v>
      </c>
      <c r="W21" s="200">
        <f t="shared" si="1"/>
        <v>0</v>
      </c>
      <c r="X21" s="44"/>
      <c r="Y21" s="43"/>
      <c r="Z21" s="43"/>
      <c r="AA21" s="42"/>
      <c r="AB21" s="41">
        <f>IFERROR(((P21*VLOOKUP(C21,'[2]Custo Hora'!$B$3:$D$75,3,)/60)*F21),"0")</f>
        <v>2.9166666666666665</v>
      </c>
      <c r="AC21" s="41">
        <f>IFERROR(((Q21*VLOOKUP(C21,'[2]Custo Hora'!$B$3:$D$75,3,))/(I21/J21)),"0")</f>
        <v>0.2</v>
      </c>
      <c r="AD21" s="40">
        <f t="shared" si="2"/>
        <v>3.1166666666666667</v>
      </c>
      <c r="AE21" s="201"/>
      <c r="AF21" s="202"/>
      <c r="AG21" s="203"/>
      <c r="AH21" s="195"/>
      <c r="AI21" s="204"/>
      <c r="AJ21" s="204"/>
      <c r="AK21" s="16">
        <f t="shared" si="3"/>
        <v>5.0308372188982188E-3</v>
      </c>
      <c r="AL21" s="205">
        <v>12</v>
      </c>
    </row>
    <row r="22" spans="1:38" s="206" customFormat="1" ht="11.25" customHeight="1" outlineLevel="1" x14ac:dyDescent="0.2">
      <c r="A22" s="52"/>
      <c r="B22" s="144" t="s">
        <v>282</v>
      </c>
      <c r="C22" s="168" t="s">
        <v>193</v>
      </c>
      <c r="D22" s="145" t="str">
        <f>IFERROR(VLOOKUP(C22,'[2]Material Comprado'!$B$3:$E$419,2,),"")</f>
        <v/>
      </c>
      <c r="E22" s="51" t="s">
        <v>279</v>
      </c>
      <c r="F22" s="194">
        <v>1</v>
      </c>
      <c r="G22" s="50"/>
      <c r="H22" s="146">
        <f t="shared" si="0"/>
        <v>12000</v>
      </c>
      <c r="I22" s="146">
        <f>'[2]Dados de Entrada'!$K$9</f>
        <v>500</v>
      </c>
      <c r="J22" s="49">
        <f>'[2]Dados de Entrada'!$M$9</f>
        <v>1</v>
      </c>
      <c r="K22" s="48"/>
      <c r="L22" s="195"/>
      <c r="M22" s="196"/>
      <c r="N22" s="197" t="str">
        <f>IFERROR(VLOOKUP(C22,'[2]Custo Hora'!$B$3:$D$75,2,),"")</f>
        <v xml:space="preserve">TOE001 - T.CNC.H.10.15 TORNO CNC ERGOMAT TND200 </v>
      </c>
      <c r="O22" s="192"/>
      <c r="P22" s="198">
        <v>1</v>
      </c>
      <c r="Q22" s="198">
        <v>0.33</v>
      </c>
      <c r="R22" s="207"/>
      <c r="S22" s="196"/>
      <c r="T22" s="195"/>
      <c r="U22" s="195"/>
      <c r="V22" s="208" t="str">
        <f>IFERROR((VLOOKUP(C22,'[2]Material Comprado'!$B$2:$E$439,4,FALSE)),"0")</f>
        <v>0</v>
      </c>
      <c r="W22" s="200">
        <f t="shared" si="1"/>
        <v>0</v>
      </c>
      <c r="X22" s="44"/>
      <c r="Y22" s="43"/>
      <c r="Z22" s="43"/>
      <c r="AA22" s="42"/>
      <c r="AB22" s="41">
        <f>IFERROR(((P22*VLOOKUP(C22,'[2]Custo Hora'!$B$3:$D$75,3,)/60)*F22),"0")</f>
        <v>1.6666666666666667</v>
      </c>
      <c r="AC22" s="41">
        <f>IFERROR(((Q22*VLOOKUP(C22,'[2]Custo Hora'!$B$3:$D$75,3,))/(I22/J22)),"0")</f>
        <v>6.6000000000000003E-2</v>
      </c>
      <c r="AD22" s="40">
        <f t="shared" si="2"/>
        <v>1.7326666666666668</v>
      </c>
      <c r="AE22" s="201"/>
      <c r="AF22" s="202"/>
      <c r="AG22" s="203"/>
      <c r="AH22" s="195"/>
      <c r="AI22" s="204"/>
      <c r="AJ22" s="204"/>
      <c r="AK22" s="16">
        <f t="shared" si="3"/>
        <v>2.7968226592334699E-3</v>
      </c>
      <c r="AL22" s="205">
        <v>13</v>
      </c>
    </row>
    <row r="23" spans="1:38" s="206" customFormat="1" ht="11.25" customHeight="1" outlineLevel="1" thickBot="1" x14ac:dyDescent="0.25">
      <c r="A23" s="52"/>
      <c r="B23" s="144" t="s">
        <v>282</v>
      </c>
      <c r="C23" s="168" t="s">
        <v>40</v>
      </c>
      <c r="D23" s="145" t="str">
        <f>IFERROR(VLOOKUP(C23,'[2]Material Comprado'!$B$3:$E$419,2,),"")</f>
        <v/>
      </c>
      <c r="E23" s="51" t="s">
        <v>279</v>
      </c>
      <c r="F23" s="194">
        <v>1</v>
      </c>
      <c r="G23" s="50"/>
      <c r="H23" s="146">
        <f t="shared" si="0"/>
        <v>12000</v>
      </c>
      <c r="I23" s="146">
        <f>'[2]Dados de Entrada'!$K$9</f>
        <v>500</v>
      </c>
      <c r="J23" s="49">
        <f>'[2]Dados de Entrada'!$M$9</f>
        <v>1</v>
      </c>
      <c r="K23" s="48"/>
      <c r="L23" s="195"/>
      <c r="M23" s="196"/>
      <c r="N23" s="197" t="str">
        <f>IFERROR(VLOOKUP(C23,'[2]Custo Hora'!$B$3:$D$75,2,),"")</f>
        <v>MET001/MET002 - METROLOGIA 1 E</v>
      </c>
      <c r="O23" s="192"/>
      <c r="P23" s="198"/>
      <c r="Q23" s="198"/>
      <c r="R23" s="207"/>
      <c r="S23" s="196"/>
      <c r="T23" s="195"/>
      <c r="U23" s="195"/>
      <c r="V23" s="208" t="str">
        <f>IFERROR((VLOOKUP(C23,'[2]Material Comprado'!$B$2:$E$439,4,FALSE)),"0")</f>
        <v>0</v>
      </c>
      <c r="W23" s="200">
        <f t="shared" si="1"/>
        <v>0</v>
      </c>
      <c r="X23" s="44"/>
      <c r="Y23" s="43"/>
      <c r="Z23" s="43"/>
      <c r="AA23" s="42"/>
      <c r="AB23" s="41">
        <f>IFERROR(((P23*VLOOKUP(C23,'[2]Custo Hora'!$B$3:$D$75,3,)/60)*F23),"0")</f>
        <v>0</v>
      </c>
      <c r="AC23" s="41">
        <f>IFERROR(((Q23*VLOOKUP(C23,'[2]Custo Hora'!$B$3:$D$75,3,))/(I23/J23)),"0")</f>
        <v>0</v>
      </c>
      <c r="AD23" s="40">
        <f t="shared" si="2"/>
        <v>0</v>
      </c>
      <c r="AE23" s="201"/>
      <c r="AF23" s="202"/>
      <c r="AG23" s="203"/>
      <c r="AH23" s="195"/>
      <c r="AI23" s="204"/>
      <c r="AJ23" s="204"/>
      <c r="AK23" s="16">
        <f t="shared" si="3"/>
        <v>0</v>
      </c>
      <c r="AL23" s="205">
        <v>14</v>
      </c>
    </row>
    <row r="24" spans="1:38" s="22" customFormat="1" ht="11.25" customHeight="1" outlineLevel="1" thickBot="1" x14ac:dyDescent="0.25">
      <c r="A24" s="52"/>
      <c r="B24" s="144">
        <v>4</v>
      </c>
      <c r="C24" s="168">
        <v>99511001022112</v>
      </c>
      <c r="D24" s="145" t="str">
        <f>IFERROR(VLOOKUP(C24,'Material Comprado'!$B$3:$E$422,2,),"")</f>
        <v>ACO RED LAM 20MNCR5 Ø22,22 X 112M</v>
      </c>
      <c r="E24" s="51"/>
      <c r="F24" s="153">
        <v>1</v>
      </c>
      <c r="G24" s="50"/>
      <c r="H24" s="146">
        <f t="shared" si="0"/>
        <v>12000</v>
      </c>
      <c r="I24" s="146">
        <f>'Dados de Entrada'!$K$9</f>
        <v>500</v>
      </c>
      <c r="J24" s="49">
        <f>'Dados de Entrada'!$M$9</f>
        <v>1</v>
      </c>
      <c r="K24" s="48"/>
      <c r="L24" s="36"/>
      <c r="M24" s="46"/>
      <c r="N24" s="147" t="str">
        <f>IFERROR(VLOOKUP(C24,'Custo Hora'!$B$3:$D$75,2,),"")</f>
        <v/>
      </c>
      <c r="O24" s="46"/>
      <c r="P24" s="190"/>
      <c r="Q24" s="190"/>
      <c r="R24" s="191"/>
      <c r="S24" s="192"/>
      <c r="T24" s="193"/>
      <c r="U24" s="193"/>
      <c r="V24" s="45">
        <f>IFERROR((VLOOKUP(C24,'Material Comprado'!$B$2:$E$442,4,FALSE)),"0")</f>
        <v>11.63</v>
      </c>
      <c r="W24" s="193">
        <f t="shared" si="1"/>
        <v>11.63</v>
      </c>
      <c r="X24" s="44"/>
      <c r="Y24" s="43"/>
      <c r="Z24" s="43"/>
      <c r="AA24" s="42"/>
      <c r="AB24" s="41" t="str">
        <f>IFERROR(((P24*VLOOKUP(C24,'Custo Hora'!$B$3:$D$75,3,)/60)*F24),"0")</f>
        <v>0</v>
      </c>
      <c r="AC24" s="41" t="str">
        <f>IFERROR(((Q24*VLOOKUP(C24,'Custo Hora'!$B$3:$D$75,3,))/(I24/J24)),"0")</f>
        <v>0</v>
      </c>
      <c r="AD24" s="40">
        <f t="shared" si="2"/>
        <v>11.63</v>
      </c>
      <c r="AE24" s="39"/>
      <c r="AF24" s="38"/>
      <c r="AG24" s="37"/>
      <c r="AH24" s="36"/>
      <c r="AI24" s="35"/>
      <c r="AJ24" s="35"/>
      <c r="AK24" s="16">
        <f t="shared" si="3"/>
        <v>1.8772824659610571E-2</v>
      </c>
      <c r="AL24" s="179">
        <v>6</v>
      </c>
    </row>
    <row r="25" spans="1:38" s="22" customFormat="1" ht="11.25" customHeight="1" outlineLevel="1" thickBot="1" x14ac:dyDescent="0.25">
      <c r="A25" s="52"/>
      <c r="B25" s="144"/>
      <c r="C25" s="168"/>
      <c r="D25" s="145"/>
      <c r="E25" s="51"/>
      <c r="F25" s="153">
        <v>1</v>
      </c>
      <c r="G25" s="50"/>
      <c r="H25" s="146"/>
      <c r="I25" s="146"/>
      <c r="J25" s="49"/>
      <c r="K25" s="48"/>
      <c r="L25" s="36"/>
      <c r="M25" s="46"/>
      <c r="N25" s="147"/>
      <c r="O25" s="46"/>
      <c r="P25" s="190"/>
      <c r="Q25" s="190"/>
      <c r="R25" s="191"/>
      <c r="S25" s="192"/>
      <c r="T25" s="193"/>
      <c r="U25" s="193"/>
      <c r="V25" s="45"/>
      <c r="W25" s="193"/>
      <c r="X25" s="44"/>
      <c r="Y25" s="43"/>
      <c r="Z25" s="43"/>
      <c r="AA25" s="42"/>
      <c r="AB25" s="41"/>
      <c r="AC25" s="41"/>
      <c r="AD25" s="40"/>
      <c r="AE25" s="39"/>
      <c r="AF25" s="38"/>
      <c r="AG25" s="37"/>
      <c r="AH25" s="36"/>
      <c r="AI25" s="35"/>
      <c r="AJ25" s="35"/>
      <c r="AK25" s="16">
        <f t="shared" si="3"/>
        <v>0</v>
      </c>
      <c r="AL25" s="179">
        <v>7</v>
      </c>
    </row>
    <row r="26" spans="1:38" s="22" customFormat="1" ht="11.25" customHeight="1" outlineLevel="1" x14ac:dyDescent="0.2">
      <c r="A26" s="52"/>
      <c r="B26" s="144">
        <v>2</v>
      </c>
      <c r="C26" s="168">
        <v>75202201001</v>
      </c>
      <c r="D26" s="145" t="str">
        <f>IFERROR(VLOOKUP(C26,'Material Comprado'!$B$3:$E$422,2,),"")</f>
        <v>EIXO DE SAIDA 13Z</v>
      </c>
      <c r="E26" s="51"/>
      <c r="F26" s="153">
        <v>1</v>
      </c>
      <c r="G26" s="50"/>
      <c r="H26" s="146">
        <f t="shared" si="0"/>
        <v>12000</v>
      </c>
      <c r="I26" s="146">
        <f>'Dados de Entrada'!$K$9</f>
        <v>500</v>
      </c>
      <c r="J26" s="49">
        <f>'Dados de Entrada'!$M$9</f>
        <v>1</v>
      </c>
      <c r="K26" s="48"/>
      <c r="L26" s="36"/>
      <c r="M26" s="46"/>
      <c r="N26" s="147" t="str">
        <f>IFERROR(VLOOKUP(C26,'Custo Hora'!$B$3:$D$75,2,),"")</f>
        <v/>
      </c>
      <c r="O26" s="46"/>
      <c r="P26" s="190"/>
      <c r="Q26" s="190"/>
      <c r="R26" s="191"/>
      <c r="S26" s="192"/>
      <c r="T26" s="193"/>
      <c r="U26" s="193"/>
      <c r="V26" s="45">
        <f>IFERROR((VLOOKUP(C26,'Material Comprado'!$B$2:$E$442,4,FALSE)),"0")</f>
        <v>17.170000000000002</v>
      </c>
      <c r="W26" s="193">
        <f t="shared" si="1"/>
        <v>17.170000000000002</v>
      </c>
      <c r="X26" s="44"/>
      <c r="Y26" s="43"/>
      <c r="Z26" s="43"/>
      <c r="AA26" s="42"/>
      <c r="AB26" s="41" t="str">
        <f>IFERROR(((P26*VLOOKUP(C26,'Custo Hora'!$B$3:$D$75,3,)/60)*F26),"0")</f>
        <v>0</v>
      </c>
      <c r="AC26" s="41" t="str">
        <f>IFERROR(((Q26*VLOOKUP(C26,'Custo Hora'!$B$3:$D$75,3,))/(I26/J26)),"0")</f>
        <v>0</v>
      </c>
      <c r="AD26" s="40">
        <f t="shared" si="2"/>
        <v>17.170000000000002</v>
      </c>
      <c r="AE26" s="39"/>
      <c r="AF26" s="38"/>
      <c r="AG26" s="37"/>
      <c r="AH26" s="36"/>
      <c r="AI26" s="35"/>
      <c r="AJ26" s="35"/>
      <c r="AK26" s="16">
        <f t="shared" si="3"/>
        <v>2.7715339587748369E-2</v>
      </c>
      <c r="AL26" s="179">
        <v>8</v>
      </c>
    </row>
    <row r="27" spans="1:38" s="206" customFormat="1" ht="11.25" customHeight="1" outlineLevel="1" x14ac:dyDescent="0.2">
      <c r="A27" s="52"/>
      <c r="B27" s="144" t="s">
        <v>281</v>
      </c>
      <c r="C27" s="168" t="s">
        <v>40</v>
      </c>
      <c r="D27" s="145" t="str">
        <f>IFERROR(VLOOKUP(C27,'[2]Material Comprado'!$B$3:$E$419,2,),"")</f>
        <v/>
      </c>
      <c r="E27" s="51" t="s">
        <v>279</v>
      </c>
      <c r="F27" s="194">
        <v>1</v>
      </c>
      <c r="G27" s="50"/>
      <c r="H27" s="146">
        <f t="shared" si="0"/>
        <v>12000</v>
      </c>
      <c r="I27" s="146">
        <f>'[2]Dados de Entrada'!$K$9</f>
        <v>500</v>
      </c>
      <c r="J27" s="49">
        <f>'[2]Dados de Entrada'!$M$9</f>
        <v>1</v>
      </c>
      <c r="K27" s="48"/>
      <c r="L27" s="195"/>
      <c r="M27" s="196"/>
      <c r="N27" s="197" t="str">
        <f>IFERROR(VLOOKUP(C27,'[2]Custo Hora'!$B$3:$D$75,2,),"")</f>
        <v>MET001/MET002 - METROLOGIA 1 E</v>
      </c>
      <c r="O27" s="192"/>
      <c r="P27" s="198"/>
      <c r="Q27" s="198"/>
      <c r="R27" s="207"/>
      <c r="S27" s="196"/>
      <c r="T27" s="195"/>
      <c r="U27" s="195"/>
      <c r="V27" s="208" t="str">
        <f>IFERROR((VLOOKUP(C27,'[2]Material Comprado'!$B$2:$E$439,4,FALSE)),"0")</f>
        <v>0</v>
      </c>
      <c r="W27" s="200">
        <f t="shared" si="1"/>
        <v>0</v>
      </c>
      <c r="X27" s="44"/>
      <c r="Y27" s="43"/>
      <c r="Z27" s="43"/>
      <c r="AA27" s="42"/>
      <c r="AB27" s="41">
        <f>IFERROR(((P27*VLOOKUP(C27,'[2]Custo Hora'!$B$3:$D$75,3,)/60)*F27),"0")</f>
        <v>0</v>
      </c>
      <c r="AC27" s="41">
        <f>IFERROR(((Q27*VLOOKUP(C27,'[2]Custo Hora'!$B$3:$D$75,3,))/(I27/J27)),"0")</f>
        <v>0</v>
      </c>
      <c r="AD27" s="40">
        <f t="shared" si="2"/>
        <v>0</v>
      </c>
      <c r="AE27" s="201"/>
      <c r="AF27" s="202"/>
      <c r="AG27" s="203"/>
      <c r="AH27" s="195"/>
      <c r="AI27" s="204"/>
      <c r="AJ27" s="204"/>
      <c r="AK27" s="16">
        <f t="shared" si="3"/>
        <v>0</v>
      </c>
      <c r="AL27" s="205">
        <v>17</v>
      </c>
    </row>
    <row r="28" spans="1:38" s="206" customFormat="1" ht="11.25" customHeight="1" outlineLevel="1" x14ac:dyDescent="0.2">
      <c r="A28" s="52"/>
      <c r="B28" s="144" t="s">
        <v>281</v>
      </c>
      <c r="C28" s="168" t="s">
        <v>17</v>
      </c>
      <c r="D28" s="145" t="str">
        <f>IFERROR(VLOOKUP(C28,'[2]Material Comprado'!$B$3:$E$419,2,),"")</f>
        <v/>
      </c>
      <c r="E28" s="51" t="s">
        <v>279</v>
      </c>
      <c r="F28" s="194">
        <v>1</v>
      </c>
      <c r="G28" s="50"/>
      <c r="H28" s="146">
        <f t="shared" si="0"/>
        <v>12000</v>
      </c>
      <c r="I28" s="146">
        <f>'[2]Dados de Entrada'!$K$9</f>
        <v>500</v>
      </c>
      <c r="J28" s="49">
        <f>'[2]Dados de Entrada'!$M$9</f>
        <v>1</v>
      </c>
      <c r="K28" s="48"/>
      <c r="L28" s="195"/>
      <c r="M28" s="196"/>
      <c r="N28" s="197" t="str">
        <f>IFERROR(VLOOKUP(C28,'[2]Custo Hora'!$B$3:$D$75,2,),"")</f>
        <v xml:space="preserve">RET001 - RETIFICA CONV CILINDRICA VIGORELLI   </v>
      </c>
      <c r="O28" s="192"/>
      <c r="P28" s="198">
        <v>3</v>
      </c>
      <c r="Q28" s="198">
        <v>1</v>
      </c>
      <c r="R28" s="207"/>
      <c r="S28" s="196"/>
      <c r="T28" s="195"/>
      <c r="U28" s="195"/>
      <c r="V28" s="208" t="str">
        <f>IFERROR((VLOOKUP(C28,'[2]Material Comprado'!$B$2:$E$439,4,FALSE)),"0")</f>
        <v>0</v>
      </c>
      <c r="W28" s="200">
        <f t="shared" si="1"/>
        <v>0</v>
      </c>
      <c r="X28" s="44"/>
      <c r="Y28" s="43"/>
      <c r="Z28" s="43"/>
      <c r="AA28" s="42"/>
      <c r="AB28" s="41">
        <f>IFERROR(((P28*VLOOKUP(C28,'[2]Custo Hora'!$B$3:$D$75,3,)/60)*F28),"0")</f>
        <v>4</v>
      </c>
      <c r="AC28" s="41">
        <f>IFERROR(((Q28*VLOOKUP(C28,'[2]Custo Hora'!$B$3:$D$75,3,))/(I28/J28)),"0")</f>
        <v>0.16</v>
      </c>
      <c r="AD28" s="40">
        <f t="shared" si="2"/>
        <v>4.16</v>
      </c>
      <c r="AE28" s="201"/>
      <c r="AF28" s="202"/>
      <c r="AG28" s="203"/>
      <c r="AH28" s="195"/>
      <c r="AI28" s="204"/>
      <c r="AJ28" s="204"/>
      <c r="AK28" s="16">
        <f t="shared" si="3"/>
        <v>6.714957057951847E-3</v>
      </c>
      <c r="AL28" s="205">
        <v>18</v>
      </c>
    </row>
    <row r="29" spans="1:38" s="206" customFormat="1" ht="11.25" customHeight="1" outlineLevel="1" thickBot="1" x14ac:dyDescent="0.25">
      <c r="A29" s="52"/>
      <c r="B29" s="144" t="s">
        <v>281</v>
      </c>
      <c r="C29" s="168" t="s">
        <v>58</v>
      </c>
      <c r="D29" s="145" t="str">
        <f>IFERROR(VLOOKUP(C29,'[2]Material Comprado'!$B$3:$E$419,2,),"")</f>
        <v/>
      </c>
      <c r="E29" s="51" t="s">
        <v>279</v>
      </c>
      <c r="F29" s="194">
        <v>1</v>
      </c>
      <c r="G29" s="50"/>
      <c r="H29" s="146">
        <f t="shared" si="0"/>
        <v>12000</v>
      </c>
      <c r="I29" s="146">
        <f>'[2]Dados de Entrada'!$K$9</f>
        <v>500</v>
      </c>
      <c r="J29" s="49">
        <f>'[2]Dados de Entrada'!$M$9</f>
        <v>1</v>
      </c>
      <c r="K29" s="48"/>
      <c r="L29" s="195"/>
      <c r="M29" s="196"/>
      <c r="N29" s="197" t="str">
        <f>IFERROR(VLOOKUP(C29,'[2]Custo Hora'!$B$3:$D$75,2,),"")</f>
        <v>APC001 - ARMAZENAMENTO PRODUTO</v>
      </c>
      <c r="O29" s="192"/>
      <c r="P29" s="198"/>
      <c r="Q29" s="198"/>
      <c r="R29" s="207"/>
      <c r="S29" s="196"/>
      <c r="T29" s="195"/>
      <c r="U29" s="195"/>
      <c r="V29" s="208" t="str">
        <f>IFERROR((VLOOKUP(C29,'[2]Material Comprado'!$B$2:$E$439,4,FALSE)),"0")</f>
        <v>0</v>
      </c>
      <c r="W29" s="200">
        <f t="shared" si="1"/>
        <v>0</v>
      </c>
      <c r="X29" s="44"/>
      <c r="Y29" s="43"/>
      <c r="Z29" s="43"/>
      <c r="AA29" s="42"/>
      <c r="AB29" s="41">
        <f>IFERROR(((P29*VLOOKUP(C29,'[2]Custo Hora'!$B$3:$D$75,3,)/60)*F29),"0")</f>
        <v>0</v>
      </c>
      <c r="AC29" s="41">
        <f>IFERROR(((Q29*VLOOKUP(C29,'[2]Custo Hora'!$B$3:$D$75,3,))/(I29/J29)),"0")</f>
        <v>0</v>
      </c>
      <c r="AD29" s="40">
        <f t="shared" si="2"/>
        <v>0</v>
      </c>
      <c r="AE29" s="201"/>
      <c r="AF29" s="202"/>
      <c r="AG29" s="203"/>
      <c r="AH29" s="195"/>
      <c r="AI29" s="204"/>
      <c r="AJ29" s="204"/>
      <c r="AK29" s="16">
        <f t="shared" si="3"/>
        <v>0</v>
      </c>
      <c r="AL29" s="205">
        <v>19</v>
      </c>
    </row>
    <row r="30" spans="1:38" s="22" customFormat="1" ht="11.25" customHeight="1" outlineLevel="1" thickBot="1" x14ac:dyDescent="0.25">
      <c r="A30" s="52"/>
      <c r="B30" s="144">
        <v>3</v>
      </c>
      <c r="C30" s="168" t="s">
        <v>194</v>
      </c>
      <c r="D30" s="145" t="str">
        <f>IFERROR(VLOOKUP(C30,'Material Comprado'!$B$3:$E$422,2,),"")</f>
        <v>CEMENTADO - EIXO DE SAIDA 13Z TF 75 DELIVERY</v>
      </c>
      <c r="E30" s="51"/>
      <c r="F30" s="153">
        <v>1</v>
      </c>
      <c r="G30" s="50"/>
      <c r="H30" s="146">
        <f t="shared" si="0"/>
        <v>12000</v>
      </c>
      <c r="I30" s="146">
        <f>'Dados de Entrada'!$K$9</f>
        <v>500</v>
      </c>
      <c r="J30" s="49">
        <f>'Dados de Entrada'!$M$9</f>
        <v>1</v>
      </c>
      <c r="K30" s="48"/>
      <c r="L30" s="36"/>
      <c r="M30" s="46"/>
      <c r="N30" s="147" t="str">
        <f>IFERROR(VLOOKUP(C30,'Custo Hora'!$B$3:$D$75,2,),"")</f>
        <v/>
      </c>
      <c r="O30" s="46"/>
      <c r="P30" s="190"/>
      <c r="Q30" s="190"/>
      <c r="R30" s="191"/>
      <c r="S30" s="192"/>
      <c r="T30" s="193"/>
      <c r="U30" s="193"/>
      <c r="V30" s="45">
        <f>IFERROR((VLOOKUP(C30,'Material Comprado'!$B$2:$E$442,4,FALSE)),"0")</f>
        <v>3.08</v>
      </c>
      <c r="W30" s="193">
        <f t="shared" si="1"/>
        <v>3.08</v>
      </c>
      <c r="X30" s="44"/>
      <c r="Y30" s="43"/>
      <c r="Z30" s="43"/>
      <c r="AA30" s="42"/>
      <c r="AB30" s="41" t="str">
        <f>IFERROR(((P30*VLOOKUP(C30,'Custo Hora'!$B$3:$D$75,3,)/60)*F30),"0")</f>
        <v>0</v>
      </c>
      <c r="AC30" s="41" t="str">
        <f>IFERROR(((Q30*VLOOKUP(C30,'Custo Hora'!$B$3:$D$75,3,))/(I30/J30)),"0")</f>
        <v>0</v>
      </c>
      <c r="AD30" s="40">
        <f t="shared" si="2"/>
        <v>3.08</v>
      </c>
      <c r="AE30" s="39"/>
      <c r="AF30" s="38"/>
      <c r="AG30" s="37"/>
      <c r="AH30" s="36"/>
      <c r="AI30" s="35"/>
      <c r="AJ30" s="35"/>
      <c r="AK30" s="16">
        <f t="shared" si="3"/>
        <v>4.9716508986758865E-3</v>
      </c>
      <c r="AL30" s="179">
        <v>9</v>
      </c>
    </row>
    <row r="31" spans="1:38" s="22" customFormat="1" ht="11.25" customHeight="1" outlineLevel="1" x14ac:dyDescent="0.2">
      <c r="A31" s="52"/>
      <c r="B31" s="144">
        <v>3</v>
      </c>
      <c r="C31" s="168" t="s">
        <v>195</v>
      </c>
      <c r="D31" s="145" t="str">
        <f>IFERROR(VLOOKUP(C31,'Material Comprado'!$B$3:$E$422,2,),"")</f>
        <v>USINADO - EIXO DE SAIDA 13Z</v>
      </c>
      <c r="E31" s="51"/>
      <c r="F31" s="153">
        <v>1</v>
      </c>
      <c r="G31" s="50"/>
      <c r="H31" s="146">
        <f t="shared" si="0"/>
        <v>12000</v>
      </c>
      <c r="I31" s="146">
        <f>'Dados de Entrada'!$K$9</f>
        <v>500</v>
      </c>
      <c r="J31" s="49">
        <f>'Dados de Entrada'!$M$9</f>
        <v>1</v>
      </c>
      <c r="K31" s="48"/>
      <c r="L31" s="36"/>
      <c r="M31" s="46"/>
      <c r="N31" s="147" t="str">
        <f>IFERROR(VLOOKUP(C31,'Custo Hora'!$B$3:$D$75,2,),"")</f>
        <v/>
      </c>
      <c r="O31" s="46"/>
      <c r="P31" s="190"/>
      <c r="Q31" s="190"/>
      <c r="R31" s="191"/>
      <c r="S31" s="192"/>
      <c r="T31" s="193"/>
      <c r="U31" s="193"/>
      <c r="V31" s="45">
        <f>IFERROR((VLOOKUP(C31,'Material Comprado'!$B$2:$E$442,4,FALSE)),"0")</f>
        <v>0</v>
      </c>
      <c r="W31" s="193">
        <f t="shared" si="1"/>
        <v>0</v>
      </c>
      <c r="X31" s="44"/>
      <c r="Y31" s="43"/>
      <c r="Z31" s="43"/>
      <c r="AA31" s="42"/>
      <c r="AB31" s="41" t="str">
        <f>IFERROR(((P31*VLOOKUP(C31,'Custo Hora'!$B$3:$D$75,3,)/60)*F31),"0")</f>
        <v>0</v>
      </c>
      <c r="AC31" s="41" t="str">
        <f>IFERROR(((Q31*VLOOKUP(C31,'Custo Hora'!$B$3:$D$75,3,))/(I31/J31)),"0")</f>
        <v>0</v>
      </c>
      <c r="AD31" s="40">
        <f t="shared" si="2"/>
        <v>0</v>
      </c>
      <c r="AE31" s="39"/>
      <c r="AF31" s="38"/>
      <c r="AG31" s="37"/>
      <c r="AH31" s="36"/>
      <c r="AI31" s="35"/>
      <c r="AJ31" s="35"/>
      <c r="AK31" s="16">
        <f t="shared" si="3"/>
        <v>0</v>
      </c>
      <c r="AL31" s="179">
        <v>10</v>
      </c>
    </row>
    <row r="32" spans="1:38" s="206" customFormat="1" ht="10.95" customHeight="1" outlineLevel="1" x14ac:dyDescent="0.2">
      <c r="A32" s="52"/>
      <c r="B32" s="144" t="s">
        <v>282</v>
      </c>
      <c r="C32" s="168" t="s">
        <v>58</v>
      </c>
      <c r="D32" s="145" t="str">
        <f>IFERROR(VLOOKUP(C32,'[2]Material Comprado'!$B$3:$E$419,2,),"")</f>
        <v/>
      </c>
      <c r="E32" s="51" t="s">
        <v>279</v>
      </c>
      <c r="F32" s="194">
        <v>1</v>
      </c>
      <c r="G32" s="50"/>
      <c r="H32" s="146">
        <f t="shared" si="0"/>
        <v>12000</v>
      </c>
      <c r="I32" s="146">
        <f>'[2]Dados de Entrada'!$K$9</f>
        <v>500</v>
      </c>
      <c r="J32" s="49">
        <f>'[2]Dados de Entrada'!$M$9</f>
        <v>1</v>
      </c>
      <c r="K32" s="48"/>
      <c r="L32" s="195"/>
      <c r="M32" s="196"/>
      <c r="N32" s="197" t="str">
        <f>IFERROR(VLOOKUP(C32,'[2]Custo Hora'!$B$3:$D$75,2,),"")</f>
        <v>APC001 - ARMAZENAMENTO PRODUTO</v>
      </c>
      <c r="O32" s="192"/>
      <c r="P32" s="198"/>
      <c r="Q32" s="198"/>
      <c r="R32" s="207"/>
      <c r="S32" s="196"/>
      <c r="T32" s="195"/>
      <c r="U32" s="195"/>
      <c r="V32" s="208" t="str">
        <f>IFERROR((VLOOKUP(C32,'[2]Material Comprado'!$B$2:$E$439,4,FALSE)),"0")</f>
        <v>0</v>
      </c>
      <c r="W32" s="200">
        <f t="shared" si="1"/>
        <v>0</v>
      </c>
      <c r="X32" s="44"/>
      <c r="Y32" s="43"/>
      <c r="Z32" s="43"/>
      <c r="AA32" s="42"/>
      <c r="AB32" s="41">
        <f>IFERROR(((P32*VLOOKUP(C32,'[2]Custo Hora'!$B$3:$D$75,3,)/60)*F32),"0")</f>
        <v>0</v>
      </c>
      <c r="AC32" s="41">
        <f>IFERROR(((Q32*VLOOKUP(C32,'[2]Custo Hora'!$B$3:$D$75,3,))/(I32/J32)),"0")</f>
        <v>0</v>
      </c>
      <c r="AD32" s="40">
        <f t="shared" si="2"/>
        <v>0</v>
      </c>
      <c r="AE32" s="201"/>
      <c r="AF32" s="202"/>
      <c r="AG32" s="203"/>
      <c r="AH32" s="195"/>
      <c r="AI32" s="204"/>
      <c r="AJ32" s="204"/>
      <c r="AK32" s="16">
        <f t="shared" si="3"/>
        <v>0</v>
      </c>
      <c r="AL32" s="205">
        <v>22</v>
      </c>
    </row>
    <row r="33" spans="1:38" s="206" customFormat="1" ht="11.25" customHeight="1" outlineLevel="1" x14ac:dyDescent="0.2">
      <c r="A33" s="52"/>
      <c r="B33" s="144" t="s">
        <v>282</v>
      </c>
      <c r="C33" s="168" t="s">
        <v>196</v>
      </c>
      <c r="D33" s="145" t="str">
        <f>IFERROR(VLOOKUP(C33,'[2]Material Comprado'!$B$3:$E$419,2,),"")</f>
        <v/>
      </c>
      <c r="E33" s="51" t="s">
        <v>279</v>
      </c>
      <c r="F33" s="194">
        <v>1</v>
      </c>
      <c r="G33" s="50"/>
      <c r="H33" s="146">
        <f t="shared" si="0"/>
        <v>12000</v>
      </c>
      <c r="I33" s="146">
        <f>'[2]Dados de Entrada'!$K$9</f>
        <v>500</v>
      </c>
      <c r="J33" s="49">
        <f>'[2]Dados de Entrada'!$M$9</f>
        <v>1</v>
      </c>
      <c r="K33" s="48"/>
      <c r="L33" s="195"/>
      <c r="M33" s="196"/>
      <c r="N33" s="197" t="str">
        <f>IFERROR(VLOOKUP(C33,'[2]Custo Hora'!$B$3:$D$75,2,),"")</f>
        <v xml:space="preserve">TOD007 - TORNO CNC DOOSAN LYNX 220                </v>
      </c>
      <c r="O33" s="192"/>
      <c r="P33" s="198">
        <v>2.5</v>
      </c>
      <c r="Q33" s="198">
        <v>1</v>
      </c>
      <c r="R33" s="207"/>
      <c r="S33" s="196"/>
      <c r="T33" s="195"/>
      <c r="U33" s="195"/>
      <c r="V33" s="208" t="str">
        <f>IFERROR((VLOOKUP(C33,'[2]Material Comprado'!$B$2:$E$439,4,FALSE)),"0")</f>
        <v>0</v>
      </c>
      <c r="W33" s="200">
        <f t="shared" si="1"/>
        <v>0</v>
      </c>
      <c r="X33" s="44"/>
      <c r="Y33" s="43"/>
      <c r="Z33" s="43"/>
      <c r="AA33" s="42"/>
      <c r="AB33" s="41">
        <f>IFERROR(((P33*VLOOKUP(C33,'[2]Custo Hora'!$B$3:$D$75,3,)/60)*F33),"0")</f>
        <v>4.166666666666667</v>
      </c>
      <c r="AC33" s="41">
        <f>IFERROR(((Q33*VLOOKUP(C33,'[2]Custo Hora'!$B$3:$D$75,3,))/(I33/J33)),"0")</f>
        <v>0.2</v>
      </c>
      <c r="AD33" s="40">
        <f t="shared" si="2"/>
        <v>4.3666666666666671</v>
      </c>
      <c r="AE33" s="201"/>
      <c r="AF33" s="202"/>
      <c r="AG33" s="203"/>
      <c r="AH33" s="195"/>
      <c r="AI33" s="204"/>
      <c r="AJ33" s="204"/>
      <c r="AK33" s="16">
        <f t="shared" si="3"/>
        <v>7.0485526810231732E-3</v>
      </c>
      <c r="AL33" s="205">
        <v>23</v>
      </c>
    </row>
    <row r="34" spans="1:38" s="206" customFormat="1" ht="11.25" customHeight="1" outlineLevel="1" x14ac:dyDescent="0.2">
      <c r="A34" s="52"/>
      <c r="B34" s="144" t="s">
        <v>282</v>
      </c>
      <c r="C34" s="168" t="s">
        <v>197</v>
      </c>
      <c r="D34" s="145" t="str">
        <f>IFERROR(VLOOKUP(C34,'[2]Material Comprado'!$B$3:$E$419,2,),"")</f>
        <v/>
      </c>
      <c r="E34" s="51" t="s">
        <v>279</v>
      </c>
      <c r="F34" s="194">
        <v>1</v>
      </c>
      <c r="G34" s="50"/>
      <c r="H34" s="146">
        <f t="shared" si="0"/>
        <v>12000</v>
      </c>
      <c r="I34" s="146">
        <f>'[2]Dados de Entrada'!$K$9</f>
        <v>500</v>
      </c>
      <c r="J34" s="49">
        <f>'[2]Dados de Entrada'!$M$9</f>
        <v>1</v>
      </c>
      <c r="K34" s="48"/>
      <c r="L34" s="195"/>
      <c r="M34" s="196"/>
      <c r="N34" s="197" t="str">
        <f>IFERROR(VLOOKUP(C34,'[2]Custo Hora'!$B$3:$D$75,2,),"")</f>
        <v xml:space="preserve">TOI012 - TORNO INDEX 9 MC170                 </v>
      </c>
      <c r="O34" s="192"/>
      <c r="P34" s="198">
        <v>2</v>
      </c>
      <c r="Q34" s="198">
        <v>1</v>
      </c>
      <c r="R34" s="207"/>
      <c r="S34" s="196"/>
      <c r="T34" s="195"/>
      <c r="U34" s="195"/>
      <c r="V34" s="208" t="str">
        <f>IFERROR((VLOOKUP(C34,'[2]Material Comprado'!$B$2:$E$439,4,FALSE)),"0")</f>
        <v>0</v>
      </c>
      <c r="W34" s="200">
        <f t="shared" si="1"/>
        <v>0</v>
      </c>
      <c r="X34" s="44"/>
      <c r="Y34" s="43"/>
      <c r="Z34" s="43"/>
      <c r="AA34" s="42"/>
      <c r="AB34" s="41">
        <f>IFERROR(((P34*VLOOKUP(C34,'[2]Custo Hora'!$B$3:$D$75,3,)/60)*F34),"0")</f>
        <v>3.3333333333333335</v>
      </c>
      <c r="AC34" s="41">
        <f>IFERROR(((Q34*VLOOKUP(C34,'[2]Custo Hora'!$B$3:$D$75,3,))/(I34/J34)),"0")</f>
        <v>0.2</v>
      </c>
      <c r="AD34" s="40">
        <f t="shared" si="2"/>
        <v>3.5333333333333337</v>
      </c>
      <c r="AE34" s="201"/>
      <c r="AF34" s="202"/>
      <c r="AG34" s="203"/>
      <c r="AH34" s="195"/>
      <c r="AI34" s="204"/>
      <c r="AJ34" s="204"/>
      <c r="AK34" s="16">
        <f t="shared" si="3"/>
        <v>5.7034090396065372E-3</v>
      </c>
      <c r="AL34" s="205">
        <v>24</v>
      </c>
    </row>
    <row r="35" spans="1:38" s="206" customFormat="1" ht="11.25" customHeight="1" outlineLevel="1" x14ac:dyDescent="0.2">
      <c r="A35" s="52"/>
      <c r="B35" s="144" t="s">
        <v>282</v>
      </c>
      <c r="C35" s="168" t="s">
        <v>198</v>
      </c>
      <c r="D35" s="145" t="str">
        <f>IFERROR(VLOOKUP(C35,'[2]Material Comprado'!$B$3:$E$419,2,),"")</f>
        <v/>
      </c>
      <c r="E35" s="51" t="s">
        <v>279</v>
      </c>
      <c r="F35" s="194">
        <v>1</v>
      </c>
      <c r="G35" s="50"/>
      <c r="H35" s="146">
        <f t="shared" si="0"/>
        <v>12000</v>
      </c>
      <c r="I35" s="146">
        <f>'[2]Dados de Entrada'!$K$9</f>
        <v>500</v>
      </c>
      <c r="J35" s="49">
        <f>'[2]Dados de Entrada'!$M$9</f>
        <v>1</v>
      </c>
      <c r="K35" s="48"/>
      <c r="L35" s="195"/>
      <c r="M35" s="196"/>
      <c r="N35" s="197" t="str">
        <f>IFERROR(VLOOKUP(C35,'[2]Custo Hora'!$B$3:$D$75,2,),"")</f>
        <v xml:space="preserve">GEC002 - GERADORA CV CARACOL CLEVELAND - 1    </v>
      </c>
      <c r="O35" s="192"/>
      <c r="P35" s="198">
        <v>6</v>
      </c>
      <c r="Q35" s="198">
        <v>0.5</v>
      </c>
      <c r="R35" s="207"/>
      <c r="S35" s="196"/>
      <c r="T35" s="195"/>
      <c r="U35" s="195"/>
      <c r="V35" s="208" t="str">
        <f>IFERROR((VLOOKUP(C35,'[2]Material Comprado'!$B$2:$E$439,4,FALSE)),"0")</f>
        <v>0</v>
      </c>
      <c r="W35" s="200">
        <f t="shared" si="1"/>
        <v>0</v>
      </c>
      <c r="X35" s="44"/>
      <c r="Y35" s="43"/>
      <c r="Z35" s="43"/>
      <c r="AA35" s="42"/>
      <c r="AB35" s="41">
        <f>IFERROR(((P35*VLOOKUP(C35,'[2]Custo Hora'!$B$3:$D$75,3,)/60)*F35),"0")</f>
        <v>8</v>
      </c>
      <c r="AC35" s="41">
        <f>IFERROR(((Q35*VLOOKUP(C35,'[2]Custo Hora'!$B$3:$D$75,3,))/(I35/J35)),"0")</f>
        <v>0.08</v>
      </c>
      <c r="AD35" s="40">
        <f t="shared" si="2"/>
        <v>8.08</v>
      </c>
      <c r="AE35" s="201"/>
      <c r="AF35" s="202"/>
      <c r="AG35" s="203"/>
      <c r="AH35" s="195"/>
      <c r="AI35" s="204"/>
      <c r="AJ35" s="204"/>
      <c r="AK35" s="16">
        <f t="shared" si="3"/>
        <v>1.3042512747175702E-2</v>
      </c>
      <c r="AL35" s="205">
        <v>25</v>
      </c>
    </row>
    <row r="36" spans="1:38" s="206" customFormat="1" ht="11.25" customHeight="1" outlineLevel="1" x14ac:dyDescent="0.2">
      <c r="A36" s="52"/>
      <c r="B36" s="144" t="s">
        <v>282</v>
      </c>
      <c r="C36" s="174" t="s">
        <v>148</v>
      </c>
      <c r="D36" s="145" t="str">
        <f>IFERROR(VLOOKUP(C36,'[2]Material Comprado'!$B$3:$E$419,2,),"")</f>
        <v/>
      </c>
      <c r="E36" s="51" t="s">
        <v>279</v>
      </c>
      <c r="F36" s="194">
        <v>1</v>
      </c>
      <c r="G36" s="50"/>
      <c r="H36" s="146">
        <f t="shared" si="0"/>
        <v>12000</v>
      </c>
      <c r="I36" s="146">
        <f>'[2]Dados de Entrada'!$K$9</f>
        <v>500</v>
      </c>
      <c r="J36" s="49">
        <f>'[2]Dados de Entrada'!$M$9</f>
        <v>1</v>
      </c>
      <c r="K36" s="48"/>
      <c r="L36" s="195"/>
      <c r="M36" s="196"/>
      <c r="N36" s="197" t="str">
        <f>IFERROR(VLOOKUP(C36,'[2]Custo Hora'!$B$3:$D$75,2,),"")</f>
        <v>GEF005 - F.CV.V.20.03 GERADORA</v>
      </c>
      <c r="O36" s="192"/>
      <c r="P36" s="198">
        <v>5</v>
      </c>
      <c r="Q36" s="198">
        <v>0.5</v>
      </c>
      <c r="R36" s="207"/>
      <c r="S36" s="196"/>
      <c r="T36" s="195"/>
      <c r="U36" s="195"/>
      <c r="V36" s="208" t="str">
        <f>IFERROR((VLOOKUP(C36,'[2]Material Comprado'!$B$2:$E$439,4,FALSE)),"0")</f>
        <v>0</v>
      </c>
      <c r="W36" s="200">
        <f t="shared" si="1"/>
        <v>0</v>
      </c>
      <c r="X36" s="44"/>
      <c r="Y36" s="43"/>
      <c r="Z36" s="43"/>
      <c r="AA36" s="42"/>
      <c r="AB36" s="41">
        <f>IFERROR(((P36*VLOOKUP(C36,'[2]Custo Hora'!$B$3:$D$75,3,)/60)*F36),"0")</f>
        <v>6.666666666666667</v>
      </c>
      <c r="AC36" s="41">
        <f>IFERROR(((Q36*VLOOKUP(C36,'[2]Custo Hora'!$B$3:$D$75,3,))/(I36/J36)),"0")</f>
        <v>0.08</v>
      </c>
      <c r="AD36" s="40">
        <f t="shared" si="2"/>
        <v>6.746666666666667</v>
      </c>
      <c r="AE36" s="201"/>
      <c r="AF36" s="202"/>
      <c r="AG36" s="203"/>
      <c r="AH36" s="195"/>
      <c r="AI36" s="204"/>
      <c r="AJ36" s="204"/>
      <c r="AK36" s="16">
        <f t="shared" si="3"/>
        <v>1.0890282920909084E-2</v>
      </c>
      <c r="AL36" s="205">
        <v>26</v>
      </c>
    </row>
    <row r="37" spans="1:38" s="206" customFormat="1" ht="11.25" customHeight="1" outlineLevel="1" thickBot="1" x14ac:dyDescent="0.25">
      <c r="A37" s="52"/>
      <c r="B37" s="144" t="s">
        <v>282</v>
      </c>
      <c r="C37" s="168" t="s">
        <v>40</v>
      </c>
      <c r="D37" s="145" t="str">
        <f>IFERROR(VLOOKUP(C37,'[2]Material Comprado'!$B$3:$E$419,2,),"")</f>
        <v/>
      </c>
      <c r="E37" s="51" t="s">
        <v>279</v>
      </c>
      <c r="F37" s="194">
        <v>1</v>
      </c>
      <c r="G37" s="50"/>
      <c r="H37" s="146">
        <f t="shared" si="0"/>
        <v>12000</v>
      </c>
      <c r="I37" s="146">
        <f>'[2]Dados de Entrada'!$K$9</f>
        <v>500</v>
      </c>
      <c r="J37" s="49">
        <f>'[2]Dados de Entrada'!$M$9</f>
        <v>1</v>
      </c>
      <c r="K37" s="48"/>
      <c r="L37" s="195"/>
      <c r="M37" s="196"/>
      <c r="N37" s="197" t="str">
        <f>IFERROR(VLOOKUP(C37,'[2]Custo Hora'!$B$3:$D$75,2,),"")</f>
        <v>MET001/MET002 - METROLOGIA 1 E</v>
      </c>
      <c r="O37" s="192"/>
      <c r="P37" s="198"/>
      <c r="Q37" s="198"/>
      <c r="R37" s="207"/>
      <c r="S37" s="196"/>
      <c r="T37" s="195"/>
      <c r="U37" s="195"/>
      <c r="V37" s="208" t="str">
        <f>IFERROR((VLOOKUP(C37,'[2]Material Comprado'!$B$2:$E$439,4,FALSE)),"0")</f>
        <v>0</v>
      </c>
      <c r="W37" s="200">
        <f t="shared" si="1"/>
        <v>0</v>
      </c>
      <c r="X37" s="44"/>
      <c r="Y37" s="43"/>
      <c r="Z37" s="43"/>
      <c r="AA37" s="42"/>
      <c r="AB37" s="41">
        <f>IFERROR(((P37*VLOOKUP(C37,'[2]Custo Hora'!$B$3:$D$75,3,)/60)*F37),"0")</f>
        <v>0</v>
      </c>
      <c r="AC37" s="41">
        <f>IFERROR(((Q37*VLOOKUP(C37,'[2]Custo Hora'!$B$3:$D$75,3,))/(I37/J37)),"0")</f>
        <v>0</v>
      </c>
      <c r="AD37" s="40">
        <f t="shared" si="2"/>
        <v>0</v>
      </c>
      <c r="AE37" s="201"/>
      <c r="AF37" s="202"/>
      <c r="AG37" s="203"/>
      <c r="AH37" s="195"/>
      <c r="AI37" s="204"/>
      <c r="AJ37" s="204"/>
      <c r="AK37" s="16">
        <f t="shared" si="3"/>
        <v>0</v>
      </c>
      <c r="AL37" s="205">
        <v>27</v>
      </c>
    </row>
    <row r="38" spans="1:38" s="22" customFormat="1" ht="11.25" customHeight="1" outlineLevel="1" thickBot="1" x14ac:dyDescent="0.25">
      <c r="A38" s="52"/>
      <c r="B38" s="144">
        <v>4</v>
      </c>
      <c r="C38" s="168">
        <v>99511001041161</v>
      </c>
      <c r="D38" s="145" t="str">
        <f>IFERROR(VLOOKUP(C38,'Material Comprado'!$B$3:$E$422,2,),"")</f>
        <v>ACO RED LAM 20MNCR5 Ø41,27 X 161MM</v>
      </c>
      <c r="E38" s="51"/>
      <c r="F38" s="153">
        <v>1</v>
      </c>
      <c r="G38" s="50"/>
      <c r="H38" s="146">
        <f t="shared" si="0"/>
        <v>12000</v>
      </c>
      <c r="I38" s="146">
        <f>'Dados de Entrada'!$K$9</f>
        <v>500</v>
      </c>
      <c r="J38" s="49">
        <f>'Dados de Entrada'!$M$9</f>
        <v>1</v>
      </c>
      <c r="K38" s="48"/>
      <c r="L38" s="36"/>
      <c r="M38" s="46"/>
      <c r="N38" s="147" t="str">
        <f>IFERROR(VLOOKUP(C38,'Custo Hora'!$B$3:$D$75,2,),"")</f>
        <v/>
      </c>
      <c r="O38" s="46"/>
      <c r="P38" s="190"/>
      <c r="Q38" s="190"/>
      <c r="R38" s="191"/>
      <c r="S38" s="192"/>
      <c r="T38" s="193"/>
      <c r="U38" s="193"/>
      <c r="V38" s="45">
        <f>IFERROR((VLOOKUP(C38,'Material Comprado'!$B$2:$E$442,4,FALSE)),"0")</f>
        <v>19.579999999999998</v>
      </c>
      <c r="W38" s="193">
        <f t="shared" si="1"/>
        <v>19.579999999999998</v>
      </c>
      <c r="X38" s="44"/>
      <c r="Y38" s="43"/>
      <c r="Z38" s="43"/>
      <c r="AA38" s="42"/>
      <c r="AB38" s="41" t="str">
        <f>IFERROR(((P38*VLOOKUP(C38,'Custo Hora'!$B$3:$D$75,3,)/60)*F38),"0")</f>
        <v>0</v>
      </c>
      <c r="AC38" s="41" t="str">
        <f>IFERROR(((Q38*VLOOKUP(C38,'Custo Hora'!$B$3:$D$75,3,))/(I38/J38)),"0")</f>
        <v>0</v>
      </c>
      <c r="AD38" s="40">
        <f t="shared" si="2"/>
        <v>19.579999999999998</v>
      </c>
      <c r="AE38" s="39"/>
      <c r="AF38" s="38"/>
      <c r="AG38" s="37"/>
      <c r="AH38" s="36"/>
      <c r="AI38" s="35"/>
      <c r="AJ38" s="35"/>
      <c r="AK38" s="16">
        <f t="shared" si="3"/>
        <v>3.1605494998725274E-2</v>
      </c>
      <c r="AL38" s="179">
        <v>11</v>
      </c>
    </row>
    <row r="39" spans="1:38" s="22" customFormat="1" ht="11.25" customHeight="1" outlineLevel="1" thickBot="1" x14ac:dyDescent="0.25">
      <c r="A39" s="52"/>
      <c r="B39" s="144"/>
      <c r="C39" s="168"/>
      <c r="D39" s="145"/>
      <c r="E39" s="51"/>
      <c r="F39" s="153"/>
      <c r="G39" s="50"/>
      <c r="H39" s="146"/>
      <c r="I39" s="146"/>
      <c r="J39" s="49"/>
      <c r="K39" s="48"/>
      <c r="L39" s="36"/>
      <c r="M39" s="46"/>
      <c r="N39" s="147"/>
      <c r="O39" s="46"/>
      <c r="P39" s="190"/>
      <c r="Q39" s="190"/>
      <c r="R39" s="191"/>
      <c r="S39" s="192"/>
      <c r="T39" s="193"/>
      <c r="U39" s="193"/>
      <c r="V39" s="45"/>
      <c r="W39" s="193"/>
      <c r="X39" s="44"/>
      <c r="Y39" s="43"/>
      <c r="Z39" s="43"/>
      <c r="AA39" s="42"/>
      <c r="AB39" s="41"/>
      <c r="AC39" s="41"/>
      <c r="AD39" s="40"/>
      <c r="AE39" s="39"/>
      <c r="AF39" s="38"/>
      <c r="AG39" s="37"/>
      <c r="AH39" s="36"/>
      <c r="AI39" s="35"/>
      <c r="AJ39" s="35"/>
      <c r="AK39" s="16">
        <f t="shared" si="3"/>
        <v>0</v>
      </c>
      <c r="AL39" s="179">
        <v>12</v>
      </c>
    </row>
    <row r="40" spans="1:38" s="22" customFormat="1" ht="11.25" customHeight="1" outlineLevel="1" x14ac:dyDescent="0.2">
      <c r="A40" s="52"/>
      <c r="B40" s="144">
        <v>2</v>
      </c>
      <c r="C40" s="168">
        <v>75205199002</v>
      </c>
      <c r="D40" s="145" t="str">
        <f>IFERROR(VLOOKUP(C40,'Material Comprado'!$B$3:$E$422,2,),"")</f>
        <v>CARCACA USINADA TF 75 DELIVERY CAMBIO 4206</v>
      </c>
      <c r="E40" s="51"/>
      <c r="F40" s="153">
        <v>1</v>
      </c>
      <c r="G40" s="50"/>
      <c r="H40" s="146">
        <f t="shared" si="0"/>
        <v>12000</v>
      </c>
      <c r="I40" s="146">
        <f>'Dados de Entrada'!$K$9</f>
        <v>500</v>
      </c>
      <c r="J40" s="49">
        <f>'Dados de Entrada'!$M$9</f>
        <v>1</v>
      </c>
      <c r="K40" s="48"/>
      <c r="L40" s="36"/>
      <c r="M40" s="46"/>
      <c r="N40" s="147" t="str">
        <f>IFERROR(VLOOKUP(C40,'Custo Hora'!$B$3:$D$75,2,),"")</f>
        <v/>
      </c>
      <c r="O40" s="46"/>
      <c r="P40" s="190"/>
      <c r="Q40" s="190"/>
      <c r="R40" s="191"/>
      <c r="S40" s="192"/>
      <c r="T40" s="193"/>
      <c r="U40" s="193"/>
      <c r="V40" s="45">
        <f>IFERROR((VLOOKUP(C40,'Material Comprado'!$B$2:$E$442,4,FALSE)),"0")</f>
        <v>0</v>
      </c>
      <c r="W40" s="193">
        <f t="shared" si="1"/>
        <v>0</v>
      </c>
      <c r="X40" s="44"/>
      <c r="Y40" s="43"/>
      <c r="Z40" s="43"/>
      <c r="AA40" s="42"/>
      <c r="AB40" s="41" t="str">
        <f>IFERROR(((P40*VLOOKUP(C40,'Custo Hora'!$B$3:$D$75,3,)/60)*F40),"0")</f>
        <v>0</v>
      </c>
      <c r="AC40" s="41" t="str">
        <f>IFERROR(((Q40*VLOOKUP(C40,'Custo Hora'!$B$3:$D$75,3,))/(I40/J40)),"0")</f>
        <v>0</v>
      </c>
      <c r="AD40" s="40">
        <f t="shared" si="2"/>
        <v>0</v>
      </c>
      <c r="AE40" s="39"/>
      <c r="AF40" s="38"/>
      <c r="AG40" s="37"/>
      <c r="AH40" s="36"/>
      <c r="AI40" s="35"/>
      <c r="AJ40" s="35"/>
      <c r="AK40" s="16">
        <f t="shared" si="3"/>
        <v>0</v>
      </c>
      <c r="AL40" s="179">
        <v>13</v>
      </c>
    </row>
    <row r="41" spans="1:38" s="206" customFormat="1" ht="11.25" customHeight="1" outlineLevel="1" x14ac:dyDescent="0.2">
      <c r="A41" s="52"/>
      <c r="B41" s="144" t="s">
        <v>281</v>
      </c>
      <c r="C41" s="168" t="s">
        <v>58</v>
      </c>
      <c r="D41" s="145" t="str">
        <f>IFERROR(VLOOKUP(C41,'[2]Material Comprado'!$B$3:$E$419,2,),"")</f>
        <v/>
      </c>
      <c r="E41" s="51" t="s">
        <v>279</v>
      </c>
      <c r="F41" s="194">
        <v>1</v>
      </c>
      <c r="G41" s="50"/>
      <c r="H41" s="146">
        <f t="shared" si="0"/>
        <v>12000</v>
      </c>
      <c r="I41" s="146">
        <f>'[2]Dados de Entrada'!$K$9</f>
        <v>500</v>
      </c>
      <c r="J41" s="49">
        <f>'[2]Dados de Entrada'!$M$9</f>
        <v>1</v>
      </c>
      <c r="K41" s="48"/>
      <c r="L41" s="195"/>
      <c r="M41" s="196"/>
      <c r="N41" s="197" t="str">
        <f>IFERROR(VLOOKUP(C41,'[2]Custo Hora'!$B$3:$D$75,2,),"")</f>
        <v>APC001 - ARMAZENAMENTO PRODUTO</v>
      </c>
      <c r="O41" s="192"/>
      <c r="P41" s="198"/>
      <c r="Q41" s="198"/>
      <c r="R41" s="207"/>
      <c r="S41" s="196"/>
      <c r="T41" s="195"/>
      <c r="U41" s="195"/>
      <c r="V41" s="208" t="str">
        <f>IFERROR((VLOOKUP(C41,'[2]Material Comprado'!$B$2:$E$439,4,FALSE)),"0")</f>
        <v>0</v>
      </c>
      <c r="W41" s="200">
        <f t="shared" si="1"/>
        <v>0</v>
      </c>
      <c r="X41" s="44"/>
      <c r="Y41" s="43"/>
      <c r="Z41" s="43"/>
      <c r="AA41" s="42"/>
      <c r="AB41" s="41">
        <f>IFERROR(((P41*VLOOKUP(C41,'[2]Custo Hora'!$B$3:$D$75,3,)/60)*F41),"0")</f>
        <v>0</v>
      </c>
      <c r="AC41" s="41">
        <f>IFERROR(((Q41*VLOOKUP(C41,'[2]Custo Hora'!$B$3:$D$75,3,))/(I41/J41)),"0")</f>
        <v>0</v>
      </c>
      <c r="AD41" s="40">
        <f t="shared" si="2"/>
        <v>0</v>
      </c>
      <c r="AE41" s="201"/>
      <c r="AF41" s="202"/>
      <c r="AG41" s="203"/>
      <c r="AH41" s="195"/>
      <c r="AI41" s="204"/>
      <c r="AJ41" s="204"/>
      <c r="AK41" s="16">
        <f t="shared" si="3"/>
        <v>0</v>
      </c>
      <c r="AL41" s="205">
        <v>30</v>
      </c>
    </row>
    <row r="42" spans="1:38" s="206" customFormat="1" ht="11.25" customHeight="1" outlineLevel="1" x14ac:dyDescent="0.2">
      <c r="A42" s="52"/>
      <c r="B42" s="144" t="s">
        <v>281</v>
      </c>
      <c r="C42" s="168" t="s">
        <v>143</v>
      </c>
      <c r="D42" s="145" t="str">
        <f>IFERROR(VLOOKUP(C42,'[2]Material Comprado'!$B$3:$E$419,2,),"")</f>
        <v/>
      </c>
      <c r="E42" s="51" t="s">
        <v>279</v>
      </c>
      <c r="F42" s="194">
        <v>1</v>
      </c>
      <c r="G42" s="50"/>
      <c r="H42" s="146">
        <f t="shared" si="0"/>
        <v>12000</v>
      </c>
      <c r="I42" s="146">
        <f>'[2]Dados de Entrada'!$K$9</f>
        <v>500</v>
      </c>
      <c r="J42" s="49">
        <f>'[2]Dados de Entrada'!$M$9</f>
        <v>1</v>
      </c>
      <c r="K42" s="48"/>
      <c r="L42" s="195"/>
      <c r="M42" s="196"/>
      <c r="N42" s="197" t="str">
        <f>IFERROR(VLOOKUP(C42,'[2]Custo Hora'!$B$3:$D$75,2,),"")</f>
        <v>FRH010 - FRESADORA HELLER MCPH 250</v>
      </c>
      <c r="O42" s="192"/>
      <c r="P42" s="198">
        <v>26</v>
      </c>
      <c r="Q42" s="198">
        <v>1</v>
      </c>
      <c r="R42" s="207"/>
      <c r="S42" s="196"/>
      <c r="T42" s="195"/>
      <c r="U42" s="195"/>
      <c r="V42" s="208" t="str">
        <f>IFERROR((VLOOKUP(C42,'[2]Material Comprado'!$B$2:$E$439,4,FALSE)),"0")</f>
        <v>0</v>
      </c>
      <c r="W42" s="200">
        <f t="shared" si="1"/>
        <v>0</v>
      </c>
      <c r="X42" s="44"/>
      <c r="Y42" s="43"/>
      <c r="Z42" s="43"/>
      <c r="AA42" s="42"/>
      <c r="AB42" s="41">
        <f>IFERROR(((P42*VLOOKUP(C42,'[2]Custo Hora'!$B$3:$D$75,3,)/60)*F42),"0")</f>
        <v>52</v>
      </c>
      <c r="AC42" s="41">
        <f>IFERROR(((Q42*VLOOKUP(C42,'[2]Custo Hora'!$B$3:$D$75,3,))/(I42/J42)),"0")</f>
        <v>0.24</v>
      </c>
      <c r="AD42" s="40">
        <f t="shared" si="2"/>
        <v>52.24</v>
      </c>
      <c r="AE42" s="201"/>
      <c r="AF42" s="202"/>
      <c r="AG42" s="203"/>
      <c r="AH42" s="195"/>
      <c r="AI42" s="204"/>
      <c r="AJ42" s="204"/>
      <c r="AK42" s="16">
        <f t="shared" si="3"/>
        <v>8.4324364593126075E-2</v>
      </c>
      <c r="AL42" s="205">
        <v>31</v>
      </c>
    </row>
    <row r="43" spans="1:38" s="206" customFormat="1" ht="11.25" customHeight="1" outlineLevel="1" thickBot="1" x14ac:dyDescent="0.25">
      <c r="A43" s="52"/>
      <c r="B43" s="144" t="s">
        <v>281</v>
      </c>
      <c r="C43" s="168" t="s">
        <v>58</v>
      </c>
      <c r="D43" s="145" t="str">
        <f>IFERROR(VLOOKUP(C43,'[2]Material Comprado'!$B$3:$E$419,2,),"")</f>
        <v/>
      </c>
      <c r="E43" s="51" t="s">
        <v>279</v>
      </c>
      <c r="F43" s="194">
        <v>1</v>
      </c>
      <c r="G43" s="50"/>
      <c r="H43" s="146">
        <f t="shared" si="0"/>
        <v>12000</v>
      </c>
      <c r="I43" s="146">
        <f>'[2]Dados de Entrada'!$K$9</f>
        <v>500</v>
      </c>
      <c r="J43" s="49">
        <f>'[2]Dados de Entrada'!$M$9</f>
        <v>1</v>
      </c>
      <c r="K43" s="48"/>
      <c r="L43" s="195"/>
      <c r="M43" s="196"/>
      <c r="N43" s="197" t="str">
        <f>IFERROR(VLOOKUP(C43,'[2]Custo Hora'!$B$3:$D$75,2,),"")</f>
        <v>APC001 - ARMAZENAMENTO PRODUTO</v>
      </c>
      <c r="O43" s="192"/>
      <c r="P43" s="198"/>
      <c r="Q43" s="198"/>
      <c r="R43" s="207"/>
      <c r="S43" s="196"/>
      <c r="T43" s="195"/>
      <c r="U43" s="195"/>
      <c r="V43" s="208" t="str">
        <f>IFERROR((VLOOKUP(C43,'[2]Material Comprado'!$B$2:$E$439,4,FALSE)),"0")</f>
        <v>0</v>
      </c>
      <c r="W43" s="200">
        <f t="shared" si="1"/>
        <v>0</v>
      </c>
      <c r="X43" s="44"/>
      <c r="Y43" s="43"/>
      <c r="Z43" s="43"/>
      <c r="AA43" s="42"/>
      <c r="AB43" s="41">
        <f>IFERROR(((P43*VLOOKUP(C43,'[2]Custo Hora'!$B$3:$D$75,3,)/60)*F43),"0")</f>
        <v>0</v>
      </c>
      <c r="AC43" s="41">
        <f>IFERROR(((Q43*VLOOKUP(C43,'[2]Custo Hora'!$B$3:$D$75,3,))/(I43/J43)),"0")</f>
        <v>0</v>
      </c>
      <c r="AD43" s="40">
        <f t="shared" si="2"/>
        <v>0</v>
      </c>
      <c r="AE43" s="201"/>
      <c r="AF43" s="202"/>
      <c r="AG43" s="203"/>
      <c r="AH43" s="195"/>
      <c r="AI43" s="204"/>
      <c r="AJ43" s="204"/>
      <c r="AK43" s="16">
        <f t="shared" si="3"/>
        <v>0</v>
      </c>
      <c r="AL43" s="205">
        <v>32</v>
      </c>
    </row>
    <row r="44" spans="1:38" s="22" customFormat="1" ht="11.25" customHeight="1" outlineLevel="1" thickBot="1" x14ac:dyDescent="0.25">
      <c r="A44" s="52"/>
      <c r="B44" s="144">
        <v>3</v>
      </c>
      <c r="C44" s="168">
        <v>75593004001</v>
      </c>
      <c r="D44" s="145" t="str">
        <f>IFERROR(VLOOKUP(C44,'Material Comprado'!$B$3:$E$422,2,),"")</f>
        <v>CARCACA LATERAL FUNDIDA  DELIVERY + PLUS</v>
      </c>
      <c r="E44" s="51"/>
      <c r="F44" s="153">
        <v>1</v>
      </c>
      <c r="G44" s="50"/>
      <c r="H44" s="146">
        <f t="shared" si="0"/>
        <v>12000</v>
      </c>
      <c r="I44" s="146">
        <f>'Dados de Entrada'!$K$9</f>
        <v>500</v>
      </c>
      <c r="J44" s="49">
        <f>'Dados de Entrada'!$M$9</f>
        <v>1</v>
      </c>
      <c r="K44" s="48"/>
      <c r="L44" s="36"/>
      <c r="M44" s="46"/>
      <c r="N44" s="147" t="str">
        <f>IFERROR(VLOOKUP(C44,'Custo Hora'!$B$3:$D$75,2,),"")</f>
        <v/>
      </c>
      <c r="O44" s="46"/>
      <c r="P44" s="190"/>
      <c r="Q44" s="190"/>
      <c r="R44" s="191"/>
      <c r="S44" s="192"/>
      <c r="T44" s="193"/>
      <c r="U44" s="193"/>
      <c r="V44" s="45">
        <f>IFERROR((VLOOKUP(C44,'Material Comprado'!$B$2:$E$442,4,FALSE)),"0")</f>
        <v>72.16</v>
      </c>
      <c r="W44" s="193">
        <f t="shared" si="1"/>
        <v>72.16</v>
      </c>
      <c r="X44" s="44"/>
      <c r="Y44" s="43"/>
      <c r="Z44" s="43"/>
      <c r="AA44" s="42"/>
      <c r="AB44" s="41" t="str">
        <f>IFERROR(((P44*VLOOKUP(C44,'Custo Hora'!$B$3:$D$75,3,)/60)*F44),"0")</f>
        <v>0</v>
      </c>
      <c r="AC44" s="41" t="str">
        <f>IFERROR(((Q44*VLOOKUP(C44,'Custo Hora'!$B$3:$D$75,3,))/(I44/J44)),"0")</f>
        <v>0</v>
      </c>
      <c r="AD44" s="40">
        <f t="shared" si="2"/>
        <v>72.16</v>
      </c>
      <c r="AE44" s="39"/>
      <c r="AF44" s="38"/>
      <c r="AG44" s="37"/>
      <c r="AH44" s="36"/>
      <c r="AI44" s="35"/>
      <c r="AJ44" s="35"/>
      <c r="AK44" s="16">
        <f t="shared" si="3"/>
        <v>0.11647867819754934</v>
      </c>
      <c r="AL44" s="179">
        <v>14</v>
      </c>
    </row>
    <row r="45" spans="1:38" s="22" customFormat="1" ht="11.25" customHeight="1" outlineLevel="1" thickBot="1" x14ac:dyDescent="0.25">
      <c r="A45" s="52"/>
      <c r="B45" s="144"/>
      <c r="C45" s="168"/>
      <c r="D45" s="145"/>
      <c r="E45" s="51"/>
      <c r="F45" s="153"/>
      <c r="G45" s="50"/>
      <c r="H45" s="146"/>
      <c r="I45" s="146"/>
      <c r="J45" s="49"/>
      <c r="K45" s="48"/>
      <c r="L45" s="36"/>
      <c r="M45" s="46"/>
      <c r="N45" s="147"/>
      <c r="O45" s="46"/>
      <c r="P45" s="190"/>
      <c r="Q45" s="190"/>
      <c r="R45" s="191"/>
      <c r="S45" s="192"/>
      <c r="T45" s="193"/>
      <c r="U45" s="193"/>
      <c r="V45" s="45"/>
      <c r="W45" s="193"/>
      <c r="X45" s="44"/>
      <c r="Y45" s="43"/>
      <c r="Z45" s="43"/>
      <c r="AA45" s="42"/>
      <c r="AB45" s="41"/>
      <c r="AC45" s="41"/>
      <c r="AD45" s="40"/>
      <c r="AE45" s="39"/>
      <c r="AF45" s="38"/>
      <c r="AG45" s="37"/>
      <c r="AH45" s="36"/>
      <c r="AI45" s="35"/>
      <c r="AJ45" s="35"/>
      <c r="AK45" s="16">
        <f t="shared" si="3"/>
        <v>0</v>
      </c>
      <c r="AL45" s="179">
        <v>15</v>
      </c>
    </row>
    <row r="46" spans="1:38" s="22" customFormat="1" ht="11.25" customHeight="1" outlineLevel="1" x14ac:dyDescent="0.2">
      <c r="A46" s="52"/>
      <c r="B46" s="144">
        <v>2</v>
      </c>
      <c r="C46" s="168">
        <v>75206199001</v>
      </c>
      <c r="D46" s="145" t="str">
        <f>IFERROR(VLOOKUP(C46,'Material Comprado'!$B$3:$E$422,2,),"")</f>
        <v>FLANGE USINADA SAE B 13 Z  DELIVERY</v>
      </c>
      <c r="E46" s="51"/>
      <c r="F46" s="153">
        <v>1</v>
      </c>
      <c r="G46" s="50"/>
      <c r="H46" s="146">
        <f t="shared" si="0"/>
        <v>12000</v>
      </c>
      <c r="I46" s="146">
        <f>'Dados de Entrada'!$K$9</f>
        <v>500</v>
      </c>
      <c r="J46" s="49">
        <f>'Dados de Entrada'!$M$9</f>
        <v>1</v>
      </c>
      <c r="K46" s="48"/>
      <c r="L46" s="36"/>
      <c r="M46" s="46"/>
      <c r="N46" s="147" t="str">
        <f>IFERROR(VLOOKUP(C46,'Custo Hora'!$B$3:$D$75,2,),"")</f>
        <v/>
      </c>
      <c r="O46" s="46"/>
      <c r="P46" s="190"/>
      <c r="Q46" s="190"/>
      <c r="R46" s="191"/>
      <c r="S46" s="192"/>
      <c r="T46" s="193"/>
      <c r="U46" s="193"/>
      <c r="V46" s="45">
        <f>IFERROR((VLOOKUP(C46,'Material Comprado'!$B$2:$E$442,4,FALSE)),"0")</f>
        <v>0</v>
      </c>
      <c r="W46" s="193">
        <f t="shared" si="1"/>
        <v>0</v>
      </c>
      <c r="X46" s="44"/>
      <c r="Y46" s="43"/>
      <c r="Z46" s="43"/>
      <c r="AA46" s="42"/>
      <c r="AB46" s="41" t="str">
        <f>IFERROR(((P46*VLOOKUP(C46,'Custo Hora'!$B$3:$D$75,3,)/60)*F46),"0")</f>
        <v>0</v>
      </c>
      <c r="AC46" s="41" t="str">
        <f>IFERROR(((Q46*VLOOKUP(C46,'Custo Hora'!$B$3:$D$75,3,))/(I46/J46)),"0")</f>
        <v>0</v>
      </c>
      <c r="AD46" s="40">
        <f t="shared" si="2"/>
        <v>0</v>
      </c>
      <c r="AE46" s="39"/>
      <c r="AF46" s="38"/>
      <c r="AG46" s="37"/>
      <c r="AH46" s="36"/>
      <c r="AI46" s="35"/>
      <c r="AJ46" s="35"/>
      <c r="AK46" s="16">
        <f t="shared" si="3"/>
        <v>0</v>
      </c>
      <c r="AL46" s="179">
        <v>16</v>
      </c>
    </row>
    <row r="47" spans="1:38" s="206" customFormat="1" ht="11.25" customHeight="1" outlineLevel="1" x14ac:dyDescent="0.2">
      <c r="A47" s="52"/>
      <c r="B47" s="144" t="s">
        <v>281</v>
      </c>
      <c r="C47" s="168" t="s">
        <v>58</v>
      </c>
      <c r="D47" s="145" t="str">
        <f>IFERROR(VLOOKUP(C47,'[2]Material Comprado'!$B$3:$E$419,2,),"")</f>
        <v/>
      </c>
      <c r="E47" s="51" t="s">
        <v>279</v>
      </c>
      <c r="F47" s="194">
        <v>1</v>
      </c>
      <c r="G47" s="50"/>
      <c r="H47" s="146">
        <f t="shared" si="0"/>
        <v>12000</v>
      </c>
      <c r="I47" s="146">
        <f>'[2]Dados de Entrada'!$K$9</f>
        <v>500</v>
      </c>
      <c r="J47" s="49">
        <f>'[2]Dados de Entrada'!$M$9</f>
        <v>1</v>
      </c>
      <c r="K47" s="48"/>
      <c r="L47" s="195"/>
      <c r="M47" s="196"/>
      <c r="N47" s="197" t="str">
        <f>IFERROR(VLOOKUP(C47,'[2]Custo Hora'!$B$3:$D$75,2,),"")</f>
        <v>APC001 - ARMAZENAMENTO PRODUTO</v>
      </c>
      <c r="O47" s="192"/>
      <c r="P47" s="198"/>
      <c r="Q47" s="198"/>
      <c r="R47" s="207"/>
      <c r="S47" s="196"/>
      <c r="T47" s="195"/>
      <c r="U47" s="195"/>
      <c r="V47" s="208" t="str">
        <f>IFERROR((VLOOKUP(C47,'[2]Material Comprado'!$B$2:$E$439,4,FALSE)),"0")</f>
        <v>0</v>
      </c>
      <c r="W47" s="200">
        <f t="shared" si="1"/>
        <v>0</v>
      </c>
      <c r="X47" s="44"/>
      <c r="Y47" s="43"/>
      <c r="Z47" s="43"/>
      <c r="AA47" s="42"/>
      <c r="AB47" s="41">
        <f>IFERROR(((P47*VLOOKUP(C47,'[2]Custo Hora'!$B$3:$D$75,3,)/60)*F47),"0")</f>
        <v>0</v>
      </c>
      <c r="AC47" s="41">
        <f>IFERROR(((Q47*VLOOKUP(C47,'[2]Custo Hora'!$B$3:$D$75,3,))/(I47/J47)),"0")</f>
        <v>0</v>
      </c>
      <c r="AD47" s="40">
        <f t="shared" si="2"/>
        <v>0</v>
      </c>
      <c r="AE47" s="201"/>
      <c r="AF47" s="202"/>
      <c r="AG47" s="203"/>
      <c r="AH47" s="195"/>
      <c r="AI47" s="204"/>
      <c r="AJ47" s="204"/>
      <c r="AK47" s="16">
        <f t="shared" si="3"/>
        <v>0</v>
      </c>
      <c r="AL47" s="205">
        <v>35</v>
      </c>
    </row>
    <row r="48" spans="1:38" s="206" customFormat="1" ht="11.25" customHeight="1" outlineLevel="1" x14ac:dyDescent="0.2">
      <c r="A48" s="52"/>
      <c r="B48" s="144" t="s">
        <v>281</v>
      </c>
      <c r="C48" s="168" t="s">
        <v>169</v>
      </c>
      <c r="D48" s="145" t="str">
        <f>IFERROR(VLOOKUP(C48,'[2]Material Comprado'!$B$3:$E$419,2,),"")</f>
        <v/>
      </c>
      <c r="E48" s="51" t="s">
        <v>279</v>
      </c>
      <c r="F48" s="194">
        <v>1</v>
      </c>
      <c r="G48" s="50"/>
      <c r="H48" s="146">
        <f t="shared" si="0"/>
        <v>12000</v>
      </c>
      <c r="I48" s="146">
        <f>'[2]Dados de Entrada'!$K$9</f>
        <v>500</v>
      </c>
      <c r="J48" s="49">
        <f>'[2]Dados de Entrada'!$M$9</f>
        <v>1</v>
      </c>
      <c r="K48" s="48"/>
      <c r="L48" s="195"/>
      <c r="M48" s="196"/>
      <c r="N48" s="197" t="str">
        <f>IFERROR(VLOOKUP(C48,'[2]Custo Hora'!$B$3:$D$75,2,),"")</f>
        <v xml:space="preserve">TOH003 - T.CNC.H.10.23 TORNO HYUNDAY 3 SKT15               </v>
      </c>
      <c r="O48" s="192"/>
      <c r="P48" s="198">
        <v>2</v>
      </c>
      <c r="Q48" s="198">
        <v>1</v>
      </c>
      <c r="R48" s="207"/>
      <c r="S48" s="196"/>
      <c r="T48" s="195"/>
      <c r="U48" s="195"/>
      <c r="V48" s="208" t="str">
        <f>IFERROR((VLOOKUP(C48,'[2]Material Comprado'!$B$2:$E$439,4,FALSE)),"0")</f>
        <v>0</v>
      </c>
      <c r="W48" s="200">
        <f t="shared" si="1"/>
        <v>0</v>
      </c>
      <c r="X48" s="44"/>
      <c r="Y48" s="43"/>
      <c r="Z48" s="43"/>
      <c r="AA48" s="42"/>
      <c r="AB48" s="41">
        <f>IFERROR(((P48*VLOOKUP(C48,'[2]Custo Hora'!$B$3:$D$75,3,)/60)*F48),"0")</f>
        <v>3.3333333333333335</v>
      </c>
      <c r="AC48" s="41">
        <f>IFERROR(((Q48*VLOOKUP(C48,'[2]Custo Hora'!$B$3:$D$75,3,))/(I48/J48)),"0")</f>
        <v>0.2</v>
      </c>
      <c r="AD48" s="40">
        <f t="shared" si="2"/>
        <v>3.5333333333333337</v>
      </c>
      <c r="AE48" s="201"/>
      <c r="AF48" s="202"/>
      <c r="AG48" s="203"/>
      <c r="AH48" s="195"/>
      <c r="AI48" s="204"/>
      <c r="AJ48" s="204"/>
      <c r="AK48" s="16">
        <f t="shared" si="3"/>
        <v>5.7034090396065372E-3</v>
      </c>
      <c r="AL48" s="205">
        <v>36</v>
      </c>
    </row>
    <row r="49" spans="1:38" s="206" customFormat="1" ht="11.25" customHeight="1" outlineLevel="1" x14ac:dyDescent="0.2">
      <c r="A49" s="52"/>
      <c r="B49" s="144" t="s">
        <v>281</v>
      </c>
      <c r="C49" s="168" t="s">
        <v>169</v>
      </c>
      <c r="D49" s="145" t="str">
        <f>IFERROR(VLOOKUP(C49,'[2]Material Comprado'!$B$3:$E$419,2,),"")</f>
        <v/>
      </c>
      <c r="E49" s="51" t="s">
        <v>279</v>
      </c>
      <c r="F49" s="194">
        <v>1</v>
      </c>
      <c r="G49" s="50"/>
      <c r="H49" s="146">
        <f t="shared" si="0"/>
        <v>12000</v>
      </c>
      <c r="I49" s="146">
        <f>'[2]Dados de Entrada'!$K$9</f>
        <v>500</v>
      </c>
      <c r="J49" s="49">
        <f>'[2]Dados de Entrada'!$M$9</f>
        <v>1</v>
      </c>
      <c r="K49" s="48"/>
      <c r="L49" s="195"/>
      <c r="M49" s="196"/>
      <c r="N49" s="197" t="str">
        <f>IFERROR(VLOOKUP(C49,'[2]Custo Hora'!$B$3:$D$75,2,),"")</f>
        <v xml:space="preserve">TOH003 - T.CNC.H.10.23 TORNO HYUNDAY 3 SKT15               </v>
      </c>
      <c r="O49" s="192"/>
      <c r="P49" s="198">
        <v>2</v>
      </c>
      <c r="Q49" s="198">
        <v>1</v>
      </c>
      <c r="R49" s="207"/>
      <c r="S49" s="196"/>
      <c r="T49" s="195"/>
      <c r="U49" s="195"/>
      <c r="V49" s="208" t="str">
        <f>IFERROR((VLOOKUP(C49,'[2]Material Comprado'!$B$2:$E$439,4,FALSE)),"0")</f>
        <v>0</v>
      </c>
      <c r="W49" s="200">
        <f t="shared" si="1"/>
        <v>0</v>
      </c>
      <c r="X49" s="44"/>
      <c r="Y49" s="43"/>
      <c r="Z49" s="43"/>
      <c r="AA49" s="42"/>
      <c r="AB49" s="41">
        <f>IFERROR(((P49*VLOOKUP(C49,'[2]Custo Hora'!$B$3:$D$75,3,)/60)*F49),"0")</f>
        <v>3.3333333333333335</v>
      </c>
      <c r="AC49" s="41">
        <f>IFERROR(((Q49*VLOOKUP(C49,'[2]Custo Hora'!$B$3:$D$75,3,))/(I49/J49)),"0")</f>
        <v>0.2</v>
      </c>
      <c r="AD49" s="40">
        <f t="shared" si="2"/>
        <v>3.5333333333333337</v>
      </c>
      <c r="AE49" s="201"/>
      <c r="AF49" s="202"/>
      <c r="AG49" s="203"/>
      <c r="AH49" s="195"/>
      <c r="AI49" s="204"/>
      <c r="AJ49" s="204"/>
      <c r="AK49" s="16">
        <f t="shared" si="3"/>
        <v>5.7034090396065372E-3</v>
      </c>
      <c r="AL49" s="205">
        <v>37</v>
      </c>
    </row>
    <row r="50" spans="1:38" s="206" customFormat="1" ht="11.25" customHeight="1" outlineLevel="1" x14ac:dyDescent="0.2">
      <c r="A50" s="52"/>
      <c r="B50" s="144" t="s">
        <v>281</v>
      </c>
      <c r="C50" s="168" t="s">
        <v>48</v>
      </c>
      <c r="D50" s="145" t="str">
        <f>IFERROR(VLOOKUP(C50,'[2]Material Comprado'!$B$3:$E$419,2,),"")</f>
        <v/>
      </c>
      <c r="E50" s="51" t="s">
        <v>279</v>
      </c>
      <c r="F50" s="194">
        <v>1</v>
      </c>
      <c r="G50" s="50"/>
      <c r="H50" s="146">
        <f t="shared" si="0"/>
        <v>12000</v>
      </c>
      <c r="I50" s="146">
        <f>'[2]Dados de Entrada'!$K$9</f>
        <v>500</v>
      </c>
      <c r="J50" s="49">
        <f>'[2]Dados de Entrada'!$M$9</f>
        <v>1</v>
      </c>
      <c r="K50" s="48"/>
      <c r="L50" s="195"/>
      <c r="M50" s="196"/>
      <c r="N50" s="197" t="str">
        <f>IFERROR(VLOOKUP(C50,'[2]Custo Hora'!$B$3:$D$75,2,),"")</f>
        <v>FRM001 - F.CNC.V.20.18 CENTRO</v>
      </c>
      <c r="O50" s="192"/>
      <c r="P50" s="198">
        <v>3</v>
      </c>
      <c r="Q50" s="198">
        <v>1</v>
      </c>
      <c r="R50" s="207"/>
      <c r="S50" s="196"/>
      <c r="T50" s="195"/>
      <c r="U50" s="195"/>
      <c r="V50" s="208" t="str">
        <f>IFERROR((VLOOKUP(C50,'[2]Material Comprado'!$B$2:$E$439,4,FALSE)),"0")</f>
        <v>0</v>
      </c>
      <c r="W50" s="200">
        <f t="shared" si="1"/>
        <v>0</v>
      </c>
      <c r="X50" s="44"/>
      <c r="Y50" s="43"/>
      <c r="Z50" s="43"/>
      <c r="AA50" s="42"/>
      <c r="AB50" s="41">
        <f>IFERROR(((P50*VLOOKUP(C50,'[2]Custo Hora'!$B$3:$D$75,3,)/60)*F50),"0")</f>
        <v>6</v>
      </c>
      <c r="AC50" s="41">
        <f>IFERROR(((Q50*VLOOKUP(C50,'[2]Custo Hora'!$B$3:$D$75,3,))/(I50/J50)),"0")</f>
        <v>0.24</v>
      </c>
      <c r="AD50" s="40">
        <f t="shared" si="2"/>
        <v>6.24</v>
      </c>
      <c r="AE50" s="201"/>
      <c r="AF50" s="202"/>
      <c r="AG50" s="203"/>
      <c r="AH50" s="195"/>
      <c r="AI50" s="204"/>
      <c r="AJ50" s="204"/>
      <c r="AK50" s="16">
        <f t="shared" si="3"/>
        <v>1.007243558692777E-2</v>
      </c>
      <c r="AL50" s="205">
        <v>38</v>
      </c>
    </row>
    <row r="51" spans="1:38" s="206" customFormat="1" ht="11.25" customHeight="1" outlineLevel="1" thickBot="1" x14ac:dyDescent="0.25">
      <c r="A51" s="52"/>
      <c r="B51" s="144" t="s">
        <v>281</v>
      </c>
      <c r="C51" s="168" t="s">
        <v>58</v>
      </c>
      <c r="D51" s="145" t="str">
        <f>IFERROR(VLOOKUP(C51,'[2]Material Comprado'!$B$3:$E$419,2,),"")</f>
        <v/>
      </c>
      <c r="E51" s="51" t="s">
        <v>279</v>
      </c>
      <c r="F51" s="194">
        <v>1</v>
      </c>
      <c r="G51" s="50"/>
      <c r="H51" s="146">
        <f t="shared" si="0"/>
        <v>12000</v>
      </c>
      <c r="I51" s="146">
        <f>'[2]Dados de Entrada'!$K$9</f>
        <v>500</v>
      </c>
      <c r="J51" s="49">
        <f>'[2]Dados de Entrada'!$M$9</f>
        <v>1</v>
      </c>
      <c r="K51" s="48"/>
      <c r="L51" s="195"/>
      <c r="M51" s="196"/>
      <c r="N51" s="197" t="str">
        <f>IFERROR(VLOOKUP(C51,'[2]Custo Hora'!$B$3:$D$75,2,),"")</f>
        <v>APC001 - ARMAZENAMENTO PRODUTO</v>
      </c>
      <c r="O51" s="192"/>
      <c r="P51" s="198"/>
      <c r="Q51" s="198"/>
      <c r="R51" s="207"/>
      <c r="S51" s="196"/>
      <c r="T51" s="195"/>
      <c r="U51" s="195"/>
      <c r="V51" s="208" t="str">
        <f>IFERROR((VLOOKUP(C51,'[2]Material Comprado'!$B$2:$E$439,4,FALSE)),"0")</f>
        <v>0</v>
      </c>
      <c r="W51" s="200">
        <f t="shared" si="1"/>
        <v>0</v>
      </c>
      <c r="X51" s="44"/>
      <c r="Y51" s="43"/>
      <c r="Z51" s="43"/>
      <c r="AA51" s="42"/>
      <c r="AB51" s="41">
        <f>IFERROR(((P51*VLOOKUP(C51,'[2]Custo Hora'!$B$3:$D$75,3,)/60)*F51),"0")</f>
        <v>0</v>
      </c>
      <c r="AC51" s="41">
        <f>IFERROR(((Q51*VLOOKUP(C51,'[2]Custo Hora'!$B$3:$D$75,3,))/(I51/J51)),"0")</f>
        <v>0</v>
      </c>
      <c r="AD51" s="40">
        <f t="shared" si="2"/>
        <v>0</v>
      </c>
      <c r="AE51" s="201"/>
      <c r="AF51" s="202"/>
      <c r="AG51" s="203"/>
      <c r="AH51" s="195"/>
      <c r="AI51" s="204"/>
      <c r="AJ51" s="204"/>
      <c r="AK51" s="16">
        <f t="shared" si="3"/>
        <v>0</v>
      </c>
      <c r="AL51" s="205">
        <v>39</v>
      </c>
    </row>
    <row r="52" spans="1:38" s="22" customFormat="1" ht="10.199999999999999" customHeight="1" outlineLevel="1" thickBot="1" x14ac:dyDescent="0.25">
      <c r="A52" s="52"/>
      <c r="B52" s="144">
        <v>3</v>
      </c>
      <c r="C52" s="168">
        <v>75593009006</v>
      </c>
      <c r="D52" s="145" t="str">
        <f>IFERROR(VLOOKUP(C52,'Material Comprado'!$B$3:$E$422,2,),"")</f>
        <v>FLANGE FUNDIDA SAE B 13 Z  TF 75 -DELIVERY</v>
      </c>
      <c r="E52" s="51"/>
      <c r="F52" s="153">
        <v>1</v>
      </c>
      <c r="G52" s="50"/>
      <c r="H52" s="146">
        <f t="shared" si="0"/>
        <v>12000</v>
      </c>
      <c r="I52" s="146">
        <f>'Dados de Entrada'!$K$9</f>
        <v>500</v>
      </c>
      <c r="J52" s="49">
        <f>'Dados de Entrada'!$M$9</f>
        <v>1</v>
      </c>
      <c r="K52" s="48"/>
      <c r="L52" s="36"/>
      <c r="M52" s="46"/>
      <c r="N52" s="147" t="str">
        <f>IFERROR(VLOOKUP(C52,'Custo Hora'!$B$3:$D$75,2,),"")</f>
        <v/>
      </c>
      <c r="O52" s="46"/>
      <c r="P52" s="190"/>
      <c r="Q52" s="190"/>
      <c r="R52" s="191"/>
      <c r="S52" s="192"/>
      <c r="T52" s="193"/>
      <c r="U52" s="193"/>
      <c r="V52" s="45">
        <f>IFERROR((VLOOKUP(C52,'Material Comprado'!$B$2:$E$442,4,FALSE)),"0")</f>
        <v>24.36</v>
      </c>
      <c r="W52" s="193">
        <f t="shared" si="1"/>
        <v>24.36</v>
      </c>
      <c r="X52" s="44"/>
      <c r="Y52" s="43"/>
      <c r="Z52" s="43"/>
      <c r="AA52" s="42"/>
      <c r="AB52" s="41" t="str">
        <f>IFERROR(((P52*VLOOKUP(C52,'Custo Hora'!$B$3:$D$75,3,)/60)*F52),"0")</f>
        <v>0</v>
      </c>
      <c r="AC52" s="41" t="str">
        <f>IFERROR(((Q52*VLOOKUP(C52,'Custo Hora'!$B$3:$D$75,3,))/(I52/J52)),"0")</f>
        <v>0</v>
      </c>
      <c r="AD52" s="40">
        <f t="shared" si="2"/>
        <v>24.36</v>
      </c>
      <c r="AE52" s="39"/>
      <c r="AF52" s="38"/>
      <c r="AG52" s="37"/>
      <c r="AH52" s="36"/>
      <c r="AI52" s="35"/>
      <c r="AJ52" s="35"/>
      <c r="AK52" s="16">
        <f t="shared" si="3"/>
        <v>3.9321238925891101E-2</v>
      </c>
      <c r="AL52" s="179">
        <v>17</v>
      </c>
    </row>
    <row r="53" spans="1:38" s="22" customFormat="1" ht="10.199999999999999" customHeight="1" outlineLevel="1" thickBot="1" x14ac:dyDescent="0.25">
      <c r="A53" s="52"/>
      <c r="B53" s="144"/>
      <c r="C53" s="168"/>
      <c r="D53" s="145"/>
      <c r="E53" s="51"/>
      <c r="F53" s="153"/>
      <c r="G53" s="50"/>
      <c r="H53" s="146"/>
      <c r="I53" s="146"/>
      <c r="J53" s="49"/>
      <c r="K53" s="48"/>
      <c r="L53" s="36"/>
      <c r="M53" s="46"/>
      <c r="N53" s="147"/>
      <c r="O53" s="46"/>
      <c r="P53" s="190"/>
      <c r="Q53" s="190"/>
      <c r="R53" s="191"/>
      <c r="S53" s="192"/>
      <c r="T53" s="193"/>
      <c r="U53" s="193"/>
      <c r="V53" s="45"/>
      <c r="W53" s="193"/>
      <c r="X53" s="44"/>
      <c r="Y53" s="43"/>
      <c r="Z53" s="43"/>
      <c r="AA53" s="42"/>
      <c r="AB53" s="41"/>
      <c r="AC53" s="41"/>
      <c r="AD53" s="40"/>
      <c r="AE53" s="39"/>
      <c r="AF53" s="38"/>
      <c r="AG53" s="37"/>
      <c r="AH53" s="36"/>
      <c r="AI53" s="35"/>
      <c r="AJ53" s="35"/>
      <c r="AK53" s="16">
        <f t="shared" si="3"/>
        <v>0</v>
      </c>
      <c r="AL53" s="179">
        <v>18</v>
      </c>
    </row>
    <row r="54" spans="1:38" s="22" customFormat="1" ht="11.25" customHeight="1" outlineLevel="1" x14ac:dyDescent="0.2">
      <c r="A54" s="52"/>
      <c r="B54" s="144">
        <v>2</v>
      </c>
      <c r="C54" s="168">
        <v>75208199001</v>
      </c>
      <c r="D54" s="145" t="str">
        <f>IFERROR(VLOOKUP(C54,'Material Comprado'!$B$3:$E$422,2,),"")</f>
        <v>TAMPA TF75 DELIVERY</v>
      </c>
      <c r="E54" s="51"/>
      <c r="F54" s="153">
        <v>1</v>
      </c>
      <c r="G54" s="50"/>
      <c r="H54" s="146">
        <f t="shared" si="0"/>
        <v>12000</v>
      </c>
      <c r="I54" s="146">
        <f>'Dados de Entrada'!$K$9</f>
        <v>500</v>
      </c>
      <c r="J54" s="49">
        <f>'Dados de Entrada'!$M$9</f>
        <v>1</v>
      </c>
      <c r="K54" s="48"/>
      <c r="L54" s="36"/>
      <c r="M54" s="46"/>
      <c r="N54" s="147" t="str">
        <f>IFERROR(VLOOKUP(C54,'Custo Hora'!$B$3:$D$75,2,),"")</f>
        <v/>
      </c>
      <c r="O54" s="46"/>
      <c r="P54" s="190"/>
      <c r="Q54" s="190"/>
      <c r="R54" s="191"/>
      <c r="S54" s="192"/>
      <c r="T54" s="193"/>
      <c r="U54" s="193"/>
      <c r="V54" s="45">
        <f>IFERROR((VLOOKUP(C54,'Material Comprado'!$B$2:$E$442,4,FALSE)),"0")</f>
        <v>6.82</v>
      </c>
      <c r="W54" s="193">
        <f t="shared" si="1"/>
        <v>6.82</v>
      </c>
      <c r="X54" s="44"/>
      <c r="Y54" s="43"/>
      <c r="Z54" s="43"/>
      <c r="AA54" s="42"/>
      <c r="AB54" s="41" t="str">
        <f>IFERROR(((P54*VLOOKUP(C54,'Custo Hora'!$B$3:$D$75,3,)/60)*F54),"0")</f>
        <v>0</v>
      </c>
      <c r="AC54" s="41" t="str">
        <f>IFERROR(((Q54*VLOOKUP(C54,'Custo Hora'!$B$3:$D$75,3,))/(I54/J54)),"0")</f>
        <v>0</v>
      </c>
      <c r="AD54" s="40">
        <f t="shared" si="2"/>
        <v>6.82</v>
      </c>
      <c r="AE54" s="39"/>
      <c r="AF54" s="38"/>
      <c r="AG54" s="37"/>
      <c r="AH54" s="36"/>
      <c r="AI54" s="35"/>
      <c r="AJ54" s="35"/>
      <c r="AK54" s="16">
        <f t="shared" si="3"/>
        <v>1.1008655561353749E-2</v>
      </c>
      <c r="AL54" s="179">
        <v>19</v>
      </c>
    </row>
    <row r="55" spans="1:38" s="206" customFormat="1" ht="11.25" customHeight="1" outlineLevel="1" x14ac:dyDescent="0.2">
      <c r="A55" s="52"/>
      <c r="B55" s="144" t="s">
        <v>281</v>
      </c>
      <c r="C55" s="168" t="s">
        <v>40</v>
      </c>
      <c r="D55" s="145" t="str">
        <f>IFERROR(VLOOKUP(C55,'[2]Material Comprado'!$B$3:$E$419,2,),"")</f>
        <v/>
      </c>
      <c r="E55" s="51" t="s">
        <v>279</v>
      </c>
      <c r="F55" s="194">
        <v>1</v>
      </c>
      <c r="G55" s="50"/>
      <c r="H55" s="146">
        <f t="shared" si="0"/>
        <v>12000</v>
      </c>
      <c r="I55" s="146">
        <f>'[2]Dados de Entrada'!$K$9</f>
        <v>500</v>
      </c>
      <c r="J55" s="49">
        <f>'[2]Dados de Entrada'!$M$9</f>
        <v>1</v>
      </c>
      <c r="K55" s="48"/>
      <c r="L55" s="195"/>
      <c r="M55" s="196"/>
      <c r="N55" s="197" t="str">
        <f>IFERROR(VLOOKUP(C55,'[2]Custo Hora'!$B$3:$D$75,2,),"")</f>
        <v>MET001/MET002 - METROLOGIA 1 E</v>
      </c>
      <c r="O55" s="192"/>
      <c r="P55" s="198"/>
      <c r="Q55" s="198"/>
      <c r="R55" s="207"/>
      <c r="S55" s="196"/>
      <c r="T55" s="195"/>
      <c r="U55" s="195"/>
      <c r="V55" s="208" t="str">
        <f>IFERROR((VLOOKUP(C55,'[2]Material Comprado'!$B$2:$E$439,4,FALSE)),"0")</f>
        <v>0</v>
      </c>
      <c r="W55" s="200">
        <f t="shared" si="1"/>
        <v>0</v>
      </c>
      <c r="X55" s="44"/>
      <c r="Y55" s="43"/>
      <c r="Z55" s="43"/>
      <c r="AA55" s="42"/>
      <c r="AB55" s="41">
        <f>IFERROR(((P55*VLOOKUP(C55,'[2]Custo Hora'!$B$3:$D$75,3,)/60)*F55),"0")</f>
        <v>0</v>
      </c>
      <c r="AC55" s="41">
        <f>IFERROR(((Q55*VLOOKUP(C55,'[2]Custo Hora'!$B$3:$D$75,3,))/(I55/J55)),"0")</f>
        <v>0</v>
      </c>
      <c r="AD55" s="40">
        <f t="shared" si="2"/>
        <v>0</v>
      </c>
      <c r="AE55" s="201"/>
      <c r="AF55" s="202"/>
      <c r="AG55" s="203"/>
      <c r="AH55" s="195"/>
      <c r="AI55" s="204"/>
      <c r="AJ55" s="204"/>
      <c r="AK55" s="16">
        <f t="shared" si="3"/>
        <v>0</v>
      </c>
      <c r="AL55" s="205">
        <v>42</v>
      </c>
    </row>
    <row r="56" spans="1:38" s="206" customFormat="1" ht="11.25" customHeight="1" outlineLevel="1" thickBot="1" x14ac:dyDescent="0.25">
      <c r="A56" s="52"/>
      <c r="B56" s="144" t="s">
        <v>281</v>
      </c>
      <c r="C56" s="168" t="s">
        <v>58</v>
      </c>
      <c r="D56" s="145" t="str">
        <f>IFERROR(VLOOKUP(C56,'[2]Material Comprado'!$B$3:$E$419,2,),"")</f>
        <v/>
      </c>
      <c r="E56" s="51" t="s">
        <v>279</v>
      </c>
      <c r="F56" s="194">
        <v>1</v>
      </c>
      <c r="G56" s="50"/>
      <c r="H56" s="146">
        <f t="shared" si="0"/>
        <v>12000</v>
      </c>
      <c r="I56" s="146">
        <f>'[2]Dados de Entrada'!$K$9</f>
        <v>500</v>
      </c>
      <c r="J56" s="49">
        <f>'[2]Dados de Entrada'!$M$9</f>
        <v>1</v>
      </c>
      <c r="K56" s="48"/>
      <c r="L56" s="195"/>
      <c r="M56" s="196"/>
      <c r="N56" s="197" t="str">
        <f>IFERROR(VLOOKUP(C56,'[2]Custo Hora'!$B$3:$D$75,2,),"")</f>
        <v>APC001 - ARMAZENAMENTO PRODUTO</v>
      </c>
      <c r="O56" s="192"/>
      <c r="P56" s="198"/>
      <c r="Q56" s="198"/>
      <c r="R56" s="207"/>
      <c r="S56" s="196"/>
      <c r="T56" s="195"/>
      <c r="U56" s="195"/>
      <c r="V56" s="208" t="str">
        <f>IFERROR((VLOOKUP(C56,'[2]Material Comprado'!$B$2:$E$439,4,FALSE)),"0")</f>
        <v>0</v>
      </c>
      <c r="W56" s="200">
        <f t="shared" si="1"/>
        <v>0</v>
      </c>
      <c r="X56" s="44"/>
      <c r="Y56" s="43"/>
      <c r="Z56" s="43"/>
      <c r="AA56" s="42"/>
      <c r="AB56" s="41">
        <f>IFERROR(((P56*VLOOKUP(C56,'[2]Custo Hora'!$B$3:$D$75,3,)/60)*F56),"0")</f>
        <v>0</v>
      </c>
      <c r="AC56" s="41">
        <f>IFERROR(((Q56*VLOOKUP(C56,'[2]Custo Hora'!$B$3:$D$75,3,))/(I56/J56)),"0")</f>
        <v>0</v>
      </c>
      <c r="AD56" s="40">
        <f t="shared" si="2"/>
        <v>0</v>
      </c>
      <c r="AE56" s="201"/>
      <c r="AF56" s="202"/>
      <c r="AG56" s="203"/>
      <c r="AH56" s="195"/>
      <c r="AI56" s="204"/>
      <c r="AJ56" s="204"/>
      <c r="AK56" s="16">
        <f t="shared" si="3"/>
        <v>0</v>
      </c>
      <c r="AL56" s="205">
        <v>43</v>
      </c>
    </row>
    <row r="57" spans="1:38" s="22" customFormat="1" ht="11.25" customHeight="1" outlineLevel="1" x14ac:dyDescent="0.2">
      <c r="A57" s="52"/>
      <c r="B57" s="144">
        <v>3</v>
      </c>
      <c r="C57" s="168" t="s">
        <v>199</v>
      </c>
      <c r="D57" s="145" t="str">
        <f>IFERROR(VLOOKUP(C57,'Material Comprado'!$B$3:$E$422,2,),"")</f>
        <v>USINADO - TAMPA DO PISTAO - TF 75 DELIVERY</v>
      </c>
      <c r="E57" s="51"/>
      <c r="F57" s="153">
        <v>1</v>
      </c>
      <c r="G57" s="50"/>
      <c r="H57" s="146">
        <f t="shared" si="0"/>
        <v>12000</v>
      </c>
      <c r="I57" s="146">
        <f>'Dados de Entrada'!$K$9</f>
        <v>500</v>
      </c>
      <c r="J57" s="49">
        <f>'Dados de Entrada'!$M$9</f>
        <v>1</v>
      </c>
      <c r="K57" s="48"/>
      <c r="L57" s="36"/>
      <c r="M57" s="46"/>
      <c r="N57" s="147" t="str">
        <f>IFERROR(VLOOKUP(C57,'Custo Hora'!$B$3:$D$75,2,),"")</f>
        <v/>
      </c>
      <c r="O57" s="46"/>
      <c r="P57" s="190"/>
      <c r="Q57" s="190"/>
      <c r="R57" s="191"/>
      <c r="S57" s="192"/>
      <c r="T57" s="193"/>
      <c r="U57" s="193"/>
      <c r="V57" s="45">
        <f>IFERROR((VLOOKUP(C57,'Material Comprado'!$B$2:$E$442,4,FALSE)),"0")</f>
        <v>0</v>
      </c>
      <c r="W57" s="193">
        <f t="shared" si="1"/>
        <v>0</v>
      </c>
      <c r="X57" s="44"/>
      <c r="Y57" s="43"/>
      <c r="Z57" s="43"/>
      <c r="AA57" s="42"/>
      <c r="AB57" s="41" t="str">
        <f>IFERROR(((P57*VLOOKUP(C57,'Custo Hora'!$B$3:$D$75,3,)/60)*F57),"0")</f>
        <v>0</v>
      </c>
      <c r="AC57" s="41" t="str">
        <f>IFERROR(((Q57*VLOOKUP(C57,'Custo Hora'!$B$3:$D$75,3,))/(I57/J57)),"0")</f>
        <v>0</v>
      </c>
      <c r="AD57" s="40">
        <f t="shared" si="2"/>
        <v>0</v>
      </c>
      <c r="AE57" s="39"/>
      <c r="AF57" s="38"/>
      <c r="AG57" s="37"/>
      <c r="AH57" s="36"/>
      <c r="AI57" s="35"/>
      <c r="AJ57" s="35"/>
      <c r="AK57" s="16">
        <f t="shared" si="3"/>
        <v>0</v>
      </c>
      <c r="AL57" s="179">
        <v>20</v>
      </c>
    </row>
    <row r="58" spans="1:38" s="206" customFormat="1" ht="11.25" customHeight="1" outlineLevel="1" x14ac:dyDescent="0.2">
      <c r="A58" s="52"/>
      <c r="B58" s="144" t="s">
        <v>282</v>
      </c>
      <c r="C58" s="168" t="s">
        <v>58</v>
      </c>
      <c r="D58" s="145" t="str">
        <f>IFERROR(VLOOKUP(C58,'[2]Material Comprado'!$B$3:$E$419,2,),"")</f>
        <v/>
      </c>
      <c r="E58" s="51" t="s">
        <v>279</v>
      </c>
      <c r="F58" s="194">
        <v>1</v>
      </c>
      <c r="G58" s="50"/>
      <c r="H58" s="146">
        <f t="shared" si="0"/>
        <v>12000</v>
      </c>
      <c r="I58" s="146">
        <f>'[2]Dados de Entrada'!$K$9</f>
        <v>500</v>
      </c>
      <c r="J58" s="49">
        <f>'[2]Dados de Entrada'!$M$9</f>
        <v>1</v>
      </c>
      <c r="K58" s="48"/>
      <c r="L58" s="195"/>
      <c r="M58" s="196"/>
      <c r="N58" s="197" t="str">
        <f>IFERROR(VLOOKUP(C58,'[2]Custo Hora'!$B$3:$D$75,2,),"")</f>
        <v>APC001 - ARMAZENAMENTO PRODUTO</v>
      </c>
      <c r="O58" s="192"/>
      <c r="P58" s="198"/>
      <c r="Q58" s="198"/>
      <c r="R58" s="207"/>
      <c r="S58" s="196"/>
      <c r="T58" s="195"/>
      <c r="U58" s="195"/>
      <c r="V58" s="208" t="str">
        <f>IFERROR((VLOOKUP(C58,'[2]Material Comprado'!$B$2:$E$439,4,FALSE)),"0")</f>
        <v>0</v>
      </c>
      <c r="W58" s="200">
        <f t="shared" si="1"/>
        <v>0</v>
      </c>
      <c r="X58" s="44"/>
      <c r="Y58" s="43"/>
      <c r="Z58" s="43"/>
      <c r="AA58" s="42"/>
      <c r="AB58" s="41">
        <f>IFERROR(((P58*VLOOKUP(C58,'[2]Custo Hora'!$B$3:$D$75,3,)/60)*F58),"0")</f>
        <v>0</v>
      </c>
      <c r="AC58" s="41">
        <f>IFERROR(((Q58*VLOOKUP(C58,'[2]Custo Hora'!$B$3:$D$75,3,))/(I58/J58)),"0")</f>
        <v>0</v>
      </c>
      <c r="AD58" s="40">
        <f t="shared" si="2"/>
        <v>0</v>
      </c>
      <c r="AE58" s="201"/>
      <c r="AF58" s="202"/>
      <c r="AG58" s="203"/>
      <c r="AH58" s="195"/>
      <c r="AI58" s="204"/>
      <c r="AJ58" s="204"/>
      <c r="AK58" s="16">
        <f t="shared" si="3"/>
        <v>0</v>
      </c>
      <c r="AL58" s="205">
        <v>45</v>
      </c>
    </row>
    <row r="59" spans="1:38" s="206" customFormat="1" ht="11.25" customHeight="1" outlineLevel="1" x14ac:dyDescent="0.2">
      <c r="A59" s="52"/>
      <c r="B59" s="144" t="s">
        <v>282</v>
      </c>
      <c r="C59" s="168" t="s">
        <v>196</v>
      </c>
      <c r="D59" s="145" t="str">
        <f>IFERROR(VLOOKUP(C59,'[2]Material Comprado'!$B$3:$E$419,2,),"")</f>
        <v/>
      </c>
      <c r="E59" s="51" t="s">
        <v>279</v>
      </c>
      <c r="F59" s="194">
        <v>1</v>
      </c>
      <c r="G59" s="50"/>
      <c r="H59" s="146">
        <f t="shared" si="0"/>
        <v>12000</v>
      </c>
      <c r="I59" s="146">
        <f>'[2]Dados de Entrada'!$K$9</f>
        <v>500</v>
      </c>
      <c r="J59" s="49">
        <f>'[2]Dados de Entrada'!$M$9</f>
        <v>1</v>
      </c>
      <c r="K59" s="48"/>
      <c r="L59" s="195"/>
      <c r="M59" s="196"/>
      <c r="N59" s="197" t="str">
        <f>IFERROR(VLOOKUP(C59,'[2]Custo Hora'!$B$3:$D$75,2,),"")</f>
        <v xml:space="preserve">TOD007 - TORNO CNC DOOSAN LYNX 220                </v>
      </c>
      <c r="O59" s="192"/>
      <c r="P59" s="198">
        <v>2</v>
      </c>
      <c r="Q59" s="198">
        <v>0.5</v>
      </c>
      <c r="R59" s="207"/>
      <c r="S59" s="196"/>
      <c r="T59" s="195"/>
      <c r="U59" s="195"/>
      <c r="V59" s="208" t="str">
        <f>IFERROR((VLOOKUP(C59,'[2]Material Comprado'!$B$2:$E$439,4,FALSE)),"0")</f>
        <v>0</v>
      </c>
      <c r="W59" s="200">
        <f t="shared" si="1"/>
        <v>0</v>
      </c>
      <c r="X59" s="44"/>
      <c r="Y59" s="43"/>
      <c r="Z59" s="43"/>
      <c r="AA59" s="42"/>
      <c r="AB59" s="41">
        <f>IFERROR(((P59*VLOOKUP(C59,'[2]Custo Hora'!$B$3:$D$75,3,)/60)*F59),"0")</f>
        <v>3.3333333333333335</v>
      </c>
      <c r="AC59" s="41">
        <f>IFERROR(((Q59*VLOOKUP(C59,'[2]Custo Hora'!$B$3:$D$75,3,))/(I59/J59)),"0")</f>
        <v>0.1</v>
      </c>
      <c r="AD59" s="40">
        <f t="shared" si="2"/>
        <v>3.4333333333333336</v>
      </c>
      <c r="AE59" s="201"/>
      <c r="AF59" s="202"/>
      <c r="AG59" s="203"/>
      <c r="AH59" s="195"/>
      <c r="AI59" s="204"/>
      <c r="AJ59" s="204"/>
      <c r="AK59" s="16">
        <f t="shared" si="3"/>
        <v>5.5419918026365401E-3</v>
      </c>
      <c r="AL59" s="205">
        <v>46</v>
      </c>
    </row>
    <row r="60" spans="1:38" s="206" customFormat="1" ht="11.25" customHeight="1" outlineLevel="1" thickBot="1" x14ac:dyDescent="0.25">
      <c r="A60" s="52"/>
      <c r="B60" s="144" t="s">
        <v>282</v>
      </c>
      <c r="C60" s="168" t="s">
        <v>40</v>
      </c>
      <c r="D60" s="145" t="str">
        <f>IFERROR(VLOOKUP(C60,'[2]Material Comprado'!$B$3:$E$419,2,),"")</f>
        <v/>
      </c>
      <c r="E60" s="51" t="s">
        <v>279</v>
      </c>
      <c r="F60" s="194">
        <v>1</v>
      </c>
      <c r="G60" s="50"/>
      <c r="H60" s="146">
        <f t="shared" si="0"/>
        <v>12000</v>
      </c>
      <c r="I60" s="146">
        <f>'[2]Dados de Entrada'!$K$9</f>
        <v>500</v>
      </c>
      <c r="J60" s="49">
        <f>'[2]Dados de Entrada'!$M$9</f>
        <v>1</v>
      </c>
      <c r="K60" s="48"/>
      <c r="L60" s="195"/>
      <c r="M60" s="196"/>
      <c r="N60" s="197" t="str">
        <f>IFERROR(VLOOKUP(C60,'[2]Custo Hora'!$B$3:$D$75,2,),"")</f>
        <v>MET001/MET002 - METROLOGIA 1 E</v>
      </c>
      <c r="O60" s="196"/>
      <c r="P60" s="198"/>
      <c r="Q60" s="198"/>
      <c r="R60" s="207"/>
      <c r="S60" s="196"/>
      <c r="T60" s="195"/>
      <c r="U60" s="195"/>
      <c r="V60" s="208" t="str">
        <f>IFERROR((VLOOKUP(C60,'[2]Material Comprado'!$B$2:$E$439,4,FALSE)),"0")</f>
        <v>0</v>
      </c>
      <c r="W60" s="200">
        <f t="shared" si="1"/>
        <v>0</v>
      </c>
      <c r="X60" s="44"/>
      <c r="Y60" s="43"/>
      <c r="Z60" s="43"/>
      <c r="AA60" s="42"/>
      <c r="AB60" s="41">
        <f>IFERROR(((P60*VLOOKUP(C60,'[2]Custo Hora'!$B$3:$D$75,3,)/60)*F60),"0")</f>
        <v>0</v>
      </c>
      <c r="AC60" s="41">
        <f>IFERROR(((Q60*VLOOKUP(C60,'[2]Custo Hora'!$B$3:$D$75,3,))/(I60/J60)),"0")</f>
        <v>0</v>
      </c>
      <c r="AD60" s="40">
        <f t="shared" si="2"/>
        <v>0</v>
      </c>
      <c r="AE60" s="201"/>
      <c r="AF60" s="202"/>
      <c r="AG60" s="203"/>
      <c r="AH60" s="195"/>
      <c r="AI60" s="204"/>
      <c r="AJ60" s="204"/>
      <c r="AK60" s="16">
        <f t="shared" si="3"/>
        <v>0</v>
      </c>
      <c r="AL60" s="205">
        <v>47</v>
      </c>
    </row>
    <row r="61" spans="1:38" s="22" customFormat="1" ht="11.25" customHeight="1" outlineLevel="1" thickBot="1" x14ac:dyDescent="0.25">
      <c r="A61" s="52"/>
      <c r="B61" s="144">
        <v>4</v>
      </c>
      <c r="C61" s="168">
        <v>99511003047019</v>
      </c>
      <c r="D61" s="145" t="str">
        <f>IFERROR(VLOOKUP(C61,'Material Comprado'!$B$3:$E$422,2,),"")</f>
        <v>ACO RED LAM SAE 1045 Ø47,62 X 19MM</v>
      </c>
      <c r="E61" s="51"/>
      <c r="F61" s="153">
        <v>1</v>
      </c>
      <c r="G61" s="50"/>
      <c r="H61" s="146">
        <f t="shared" si="0"/>
        <v>12000</v>
      </c>
      <c r="I61" s="146">
        <f>'Dados de Entrada'!$K$9</f>
        <v>500</v>
      </c>
      <c r="J61" s="49">
        <f>'Dados de Entrada'!$M$9</f>
        <v>1</v>
      </c>
      <c r="K61" s="48"/>
      <c r="L61" s="36"/>
      <c r="M61" s="46"/>
      <c r="N61" s="147" t="str">
        <f>IFERROR(VLOOKUP(C61,'Custo Hora'!$B$3:$D$75,2,),"")</f>
        <v/>
      </c>
      <c r="O61" s="46"/>
      <c r="P61" s="190"/>
      <c r="Q61" s="190"/>
      <c r="R61" s="191"/>
      <c r="S61" s="192"/>
      <c r="T61" s="193"/>
      <c r="U61" s="193"/>
      <c r="V61" s="45">
        <f>IFERROR((VLOOKUP(C61,'Material Comprado'!$B$2:$E$442,4,FALSE)),"0")</f>
        <v>4.3499999999999996</v>
      </c>
      <c r="W61" s="193">
        <f t="shared" si="1"/>
        <v>4.3499999999999996</v>
      </c>
      <c r="X61" s="44"/>
      <c r="Y61" s="43"/>
      <c r="Z61" s="43"/>
      <c r="AA61" s="42"/>
      <c r="AB61" s="41" t="str">
        <f>IFERROR(((P61*VLOOKUP(C61,'Custo Hora'!$B$3:$D$75,3,)/60)*F61),"0")</f>
        <v>0</v>
      </c>
      <c r="AC61" s="41" t="str">
        <f>IFERROR(((Q61*VLOOKUP(C61,'Custo Hora'!$B$3:$D$75,3,))/(I61/J61)),"0")</f>
        <v>0</v>
      </c>
      <c r="AD61" s="40">
        <f t="shared" si="2"/>
        <v>4.3499999999999996</v>
      </c>
      <c r="AE61" s="39"/>
      <c r="AF61" s="38"/>
      <c r="AG61" s="37"/>
      <c r="AH61" s="36"/>
      <c r="AI61" s="35"/>
      <c r="AJ61" s="35"/>
      <c r="AK61" s="16">
        <f t="shared" si="3"/>
        <v>7.0216498081948388E-3</v>
      </c>
      <c r="AL61" s="179">
        <v>21</v>
      </c>
    </row>
    <row r="62" spans="1:38" s="22" customFormat="1" ht="11.25" customHeight="1" outlineLevel="1" thickBot="1" x14ac:dyDescent="0.25">
      <c r="A62" s="52"/>
      <c r="B62" s="144"/>
      <c r="C62" s="168"/>
      <c r="D62" s="145"/>
      <c r="E62" s="51"/>
      <c r="F62" s="153"/>
      <c r="G62" s="50"/>
      <c r="H62" s="146"/>
      <c r="I62" s="146"/>
      <c r="J62" s="49"/>
      <c r="K62" s="48"/>
      <c r="L62" s="36"/>
      <c r="M62" s="46"/>
      <c r="N62" s="147"/>
      <c r="O62" s="46"/>
      <c r="P62" s="190"/>
      <c r="Q62" s="190"/>
      <c r="R62" s="191"/>
      <c r="S62" s="192"/>
      <c r="T62" s="193"/>
      <c r="U62" s="193"/>
      <c r="V62" s="45"/>
      <c r="W62" s="193"/>
      <c r="X62" s="44"/>
      <c r="Y62" s="43"/>
      <c r="Z62" s="43"/>
      <c r="AA62" s="42"/>
      <c r="AB62" s="41"/>
      <c r="AC62" s="41"/>
      <c r="AD62" s="40"/>
      <c r="AE62" s="39"/>
      <c r="AF62" s="38"/>
      <c r="AG62" s="37"/>
      <c r="AH62" s="36"/>
      <c r="AI62" s="35"/>
      <c r="AJ62" s="35"/>
      <c r="AK62" s="16">
        <f t="shared" si="3"/>
        <v>0</v>
      </c>
      <c r="AL62" s="179">
        <v>22</v>
      </c>
    </row>
    <row r="63" spans="1:38" s="22" customFormat="1" ht="11.25" customHeight="1" outlineLevel="1" x14ac:dyDescent="0.2">
      <c r="A63" s="52"/>
      <c r="B63" s="144">
        <v>2</v>
      </c>
      <c r="C63" s="168">
        <v>75212199002</v>
      </c>
      <c r="D63" s="145" t="str">
        <f>IFERROR(VLOOKUP(C63,'Material Comprado'!$B$3:$E$422,2,),"")</f>
        <v>GARFO DE ENGATE USINADO TF 75 DELIVERY</v>
      </c>
      <c r="E63" s="51"/>
      <c r="F63" s="153">
        <v>1</v>
      </c>
      <c r="G63" s="50"/>
      <c r="H63" s="146">
        <f t="shared" si="0"/>
        <v>12000</v>
      </c>
      <c r="I63" s="146">
        <f>'Dados de Entrada'!$K$9</f>
        <v>500</v>
      </c>
      <c r="J63" s="49">
        <f>'Dados de Entrada'!$M$9</f>
        <v>1</v>
      </c>
      <c r="K63" s="48"/>
      <c r="L63" s="36"/>
      <c r="M63" s="46"/>
      <c r="N63" s="147" t="str">
        <f>IFERROR(VLOOKUP(C63,'Custo Hora'!$B$3:$D$75,2,),"")</f>
        <v/>
      </c>
      <c r="O63" s="46"/>
      <c r="P63" s="190"/>
      <c r="Q63" s="190"/>
      <c r="R63" s="191"/>
      <c r="S63" s="192"/>
      <c r="T63" s="193"/>
      <c r="U63" s="193"/>
      <c r="V63" s="45">
        <f>IFERROR((VLOOKUP(C63,'Material Comprado'!$B$2:$E$442,4,FALSE)),"0")</f>
        <v>0</v>
      </c>
      <c r="W63" s="193">
        <f t="shared" si="1"/>
        <v>0</v>
      </c>
      <c r="X63" s="44"/>
      <c r="Y63" s="43"/>
      <c r="Z63" s="43"/>
      <c r="AA63" s="42"/>
      <c r="AB63" s="41" t="str">
        <f>IFERROR(((P63*VLOOKUP(C63,'Custo Hora'!$B$3:$D$75,3,)/60)*F63),"0")</f>
        <v>0</v>
      </c>
      <c r="AC63" s="41" t="str">
        <f>IFERROR(((Q63*VLOOKUP(C63,'Custo Hora'!$B$3:$D$75,3,))/(I63/J63)),"0")</f>
        <v>0</v>
      </c>
      <c r="AD63" s="40">
        <f t="shared" si="2"/>
        <v>0</v>
      </c>
      <c r="AE63" s="39"/>
      <c r="AF63" s="38"/>
      <c r="AG63" s="37"/>
      <c r="AH63" s="36"/>
      <c r="AI63" s="35"/>
      <c r="AJ63" s="35"/>
      <c r="AK63" s="16">
        <f t="shared" si="3"/>
        <v>0</v>
      </c>
      <c r="AL63" s="179">
        <v>23</v>
      </c>
    </row>
    <row r="64" spans="1:38" s="206" customFormat="1" ht="11.25" customHeight="1" outlineLevel="1" x14ac:dyDescent="0.2">
      <c r="A64" s="52"/>
      <c r="B64" s="144" t="s">
        <v>281</v>
      </c>
      <c r="C64" s="168" t="s">
        <v>58</v>
      </c>
      <c r="D64" s="145" t="str">
        <f>IFERROR(VLOOKUP(C64,'[2]Material Comprado'!$B$3:$E$419,2,),"")</f>
        <v/>
      </c>
      <c r="E64" s="51" t="s">
        <v>279</v>
      </c>
      <c r="F64" s="194">
        <v>1</v>
      </c>
      <c r="G64" s="50"/>
      <c r="H64" s="146">
        <f t="shared" si="0"/>
        <v>12000</v>
      </c>
      <c r="I64" s="146">
        <f>'[2]Dados de Entrada'!$K$9</f>
        <v>500</v>
      </c>
      <c r="J64" s="49">
        <f>'[2]Dados de Entrada'!$M$9</f>
        <v>1</v>
      </c>
      <c r="K64" s="48"/>
      <c r="L64" s="195"/>
      <c r="M64" s="196"/>
      <c r="N64" s="197" t="str">
        <f>IFERROR(VLOOKUP(C64,'[2]Custo Hora'!$B$3:$D$75,2,),"")</f>
        <v>APC001 - ARMAZENAMENTO PRODUTO</v>
      </c>
      <c r="O64" s="196"/>
      <c r="P64" s="198"/>
      <c r="Q64" s="198"/>
      <c r="R64" s="207"/>
      <c r="S64" s="196"/>
      <c r="T64" s="195"/>
      <c r="U64" s="195"/>
      <c r="V64" s="208" t="str">
        <f>IFERROR((VLOOKUP(C64,'[2]Material Comprado'!$B$2:$E$439,4,FALSE)),"0")</f>
        <v>0</v>
      </c>
      <c r="W64" s="200">
        <f t="shared" si="1"/>
        <v>0</v>
      </c>
      <c r="X64" s="44"/>
      <c r="Y64" s="43"/>
      <c r="Z64" s="43"/>
      <c r="AA64" s="42"/>
      <c r="AB64" s="41">
        <f>IFERROR(((P64*VLOOKUP(C64,'[2]Custo Hora'!$B$3:$D$75,3,)/60)*F64),"0")</f>
        <v>0</v>
      </c>
      <c r="AC64" s="41">
        <f>IFERROR(((Q64*VLOOKUP(C64,'[2]Custo Hora'!$B$3:$D$75,3,))/(I64/J64)),"0")</f>
        <v>0</v>
      </c>
      <c r="AD64" s="40">
        <f t="shared" si="2"/>
        <v>0</v>
      </c>
      <c r="AE64" s="201"/>
      <c r="AF64" s="202"/>
      <c r="AG64" s="203"/>
      <c r="AH64" s="195"/>
      <c r="AI64" s="204"/>
      <c r="AJ64" s="204"/>
      <c r="AK64" s="16">
        <f t="shared" si="3"/>
        <v>0</v>
      </c>
      <c r="AL64" s="205">
        <v>51</v>
      </c>
    </row>
    <row r="65" spans="1:38" s="206" customFormat="1" ht="11.25" customHeight="1" outlineLevel="1" x14ac:dyDescent="0.2">
      <c r="A65" s="52"/>
      <c r="B65" s="144" t="s">
        <v>281</v>
      </c>
      <c r="C65" s="168" t="s">
        <v>169</v>
      </c>
      <c r="D65" s="145" t="str">
        <f>IFERROR(VLOOKUP(C65,'[2]Material Comprado'!$B$3:$E$419,2,),"")</f>
        <v/>
      </c>
      <c r="E65" s="51" t="s">
        <v>279</v>
      </c>
      <c r="F65" s="194">
        <v>1</v>
      </c>
      <c r="G65" s="50"/>
      <c r="H65" s="146">
        <f t="shared" si="0"/>
        <v>12000</v>
      </c>
      <c r="I65" s="146">
        <f>'[2]Dados de Entrada'!$K$9</f>
        <v>500</v>
      </c>
      <c r="J65" s="49">
        <f>'[2]Dados de Entrada'!$M$9</f>
        <v>1</v>
      </c>
      <c r="K65" s="48"/>
      <c r="L65" s="195"/>
      <c r="M65" s="196"/>
      <c r="N65" s="197" t="str">
        <f>IFERROR(VLOOKUP(C65,'[2]Custo Hora'!$B$3:$D$75,2,),"")</f>
        <v xml:space="preserve">TOH003 - T.CNC.H.10.23 TORNO HYUNDAY 3 SKT15               </v>
      </c>
      <c r="O65" s="196"/>
      <c r="P65" s="198">
        <v>1.33</v>
      </c>
      <c r="Q65" s="198">
        <v>0.5</v>
      </c>
      <c r="R65" s="207"/>
      <c r="S65" s="196"/>
      <c r="T65" s="195"/>
      <c r="U65" s="195"/>
      <c r="V65" s="208" t="str">
        <f>IFERROR((VLOOKUP(C65,'[2]Material Comprado'!$B$2:$E$439,4,FALSE)),"0")</f>
        <v>0</v>
      </c>
      <c r="W65" s="200">
        <f t="shared" si="1"/>
        <v>0</v>
      </c>
      <c r="X65" s="44"/>
      <c r="Y65" s="43"/>
      <c r="Z65" s="43"/>
      <c r="AA65" s="42"/>
      <c r="AB65" s="41">
        <f>IFERROR(((P65*VLOOKUP(C65,'[2]Custo Hora'!$B$3:$D$75,3,)/60)*F65),"0")</f>
        <v>2.2166666666666668</v>
      </c>
      <c r="AC65" s="41">
        <f>IFERROR(((Q65*VLOOKUP(C65,'[2]Custo Hora'!$B$3:$D$75,3,))/(I65/J65)),"0")</f>
        <v>0.1</v>
      </c>
      <c r="AD65" s="40">
        <f t="shared" si="2"/>
        <v>2.3166666666666669</v>
      </c>
      <c r="AE65" s="201"/>
      <c r="AF65" s="202"/>
      <c r="AG65" s="203"/>
      <c r="AH65" s="195"/>
      <c r="AI65" s="204"/>
      <c r="AJ65" s="204"/>
      <c r="AK65" s="16">
        <f t="shared" si="3"/>
        <v>3.7394993231382482E-3</v>
      </c>
      <c r="AL65" s="205">
        <v>52</v>
      </c>
    </row>
    <row r="66" spans="1:38" s="206" customFormat="1" ht="11.25" customHeight="1" outlineLevel="1" x14ac:dyDescent="0.2">
      <c r="A66" s="52"/>
      <c r="B66" s="144" t="s">
        <v>281</v>
      </c>
      <c r="C66" s="168" t="s">
        <v>169</v>
      </c>
      <c r="D66" s="145" t="str">
        <f>IFERROR(VLOOKUP(C66,'[2]Material Comprado'!$B$3:$E$419,2,),"")</f>
        <v/>
      </c>
      <c r="E66" s="51" t="s">
        <v>279</v>
      </c>
      <c r="F66" s="194">
        <v>1</v>
      </c>
      <c r="G66" s="50"/>
      <c r="H66" s="146">
        <f t="shared" si="0"/>
        <v>12000</v>
      </c>
      <c r="I66" s="146">
        <f>'[2]Dados de Entrada'!$K$9</f>
        <v>500</v>
      </c>
      <c r="J66" s="49">
        <f>'[2]Dados de Entrada'!$M$9</f>
        <v>1</v>
      </c>
      <c r="K66" s="48"/>
      <c r="L66" s="195"/>
      <c r="M66" s="196"/>
      <c r="N66" s="197" t="str">
        <f>IFERROR(VLOOKUP(C66,'[2]Custo Hora'!$B$3:$D$75,2,),"")</f>
        <v xml:space="preserve">TOH003 - T.CNC.H.10.23 TORNO HYUNDAY 3 SKT15               </v>
      </c>
      <c r="O66" s="196"/>
      <c r="P66" s="198">
        <v>1.25</v>
      </c>
      <c r="Q66" s="198">
        <v>0.5</v>
      </c>
      <c r="R66" s="207"/>
      <c r="S66" s="196"/>
      <c r="T66" s="195"/>
      <c r="U66" s="195"/>
      <c r="V66" s="208" t="str">
        <f>IFERROR((VLOOKUP(C66,'[2]Material Comprado'!$B$2:$E$439,4,FALSE)),"0")</f>
        <v>0</v>
      </c>
      <c r="W66" s="200">
        <f t="shared" si="1"/>
        <v>0</v>
      </c>
      <c r="X66" s="44"/>
      <c r="Y66" s="43"/>
      <c r="Z66" s="43"/>
      <c r="AA66" s="42"/>
      <c r="AB66" s="41">
        <f>IFERROR(((P66*VLOOKUP(C66,'[2]Custo Hora'!$B$3:$D$75,3,)/60)*F66),"0")</f>
        <v>2.0833333333333335</v>
      </c>
      <c r="AC66" s="41">
        <f>IFERROR(((Q66*VLOOKUP(C66,'[2]Custo Hora'!$B$3:$D$75,3,))/(I66/J66)),"0")</f>
        <v>0.1</v>
      </c>
      <c r="AD66" s="40">
        <f t="shared" si="2"/>
        <v>2.1833333333333336</v>
      </c>
      <c r="AE66" s="201"/>
      <c r="AF66" s="202"/>
      <c r="AG66" s="203"/>
      <c r="AH66" s="195"/>
      <c r="AI66" s="204"/>
      <c r="AJ66" s="204"/>
      <c r="AK66" s="16">
        <f t="shared" si="3"/>
        <v>3.5242763405115866E-3</v>
      </c>
      <c r="AL66" s="205">
        <v>53</v>
      </c>
    </row>
    <row r="67" spans="1:38" s="206" customFormat="1" ht="11.25" customHeight="1" outlineLevel="1" thickBot="1" x14ac:dyDescent="0.25">
      <c r="A67" s="52"/>
      <c r="B67" s="144" t="s">
        <v>281</v>
      </c>
      <c r="C67" s="168" t="s">
        <v>58</v>
      </c>
      <c r="D67" s="145" t="str">
        <f>IFERROR(VLOOKUP(C67,'[2]Material Comprado'!$B$3:$E$419,2,),"")</f>
        <v/>
      </c>
      <c r="E67" s="51" t="s">
        <v>279</v>
      </c>
      <c r="F67" s="194">
        <v>1</v>
      </c>
      <c r="G67" s="50"/>
      <c r="H67" s="146">
        <f t="shared" si="0"/>
        <v>12000</v>
      </c>
      <c r="I67" s="146">
        <f>'[2]Dados de Entrada'!$K$9</f>
        <v>500</v>
      </c>
      <c r="J67" s="49">
        <f>'[2]Dados de Entrada'!$M$9</f>
        <v>1</v>
      </c>
      <c r="K67" s="48"/>
      <c r="L67" s="195"/>
      <c r="M67" s="196"/>
      <c r="N67" s="197" t="str">
        <f>IFERROR(VLOOKUP(C67,'[2]Custo Hora'!$B$3:$D$75,2,),"")</f>
        <v>APC001 - ARMAZENAMENTO PRODUTO</v>
      </c>
      <c r="O67" s="196"/>
      <c r="P67" s="198"/>
      <c r="Q67" s="198"/>
      <c r="R67" s="207"/>
      <c r="S67" s="196"/>
      <c r="T67" s="195"/>
      <c r="U67" s="195"/>
      <c r="V67" s="208" t="str">
        <f>IFERROR((VLOOKUP(C67,'[2]Material Comprado'!$B$2:$E$439,4,FALSE)),"0")</f>
        <v>0</v>
      </c>
      <c r="W67" s="200">
        <f t="shared" si="1"/>
        <v>0</v>
      </c>
      <c r="X67" s="44"/>
      <c r="Y67" s="43"/>
      <c r="Z67" s="43"/>
      <c r="AA67" s="42"/>
      <c r="AB67" s="41">
        <f>IFERROR(((P67*VLOOKUP(C67,'[2]Custo Hora'!$B$3:$D$75,3,)/60)*F67),"0")</f>
        <v>0</v>
      </c>
      <c r="AC67" s="41">
        <f>IFERROR(((Q67*VLOOKUP(C67,'[2]Custo Hora'!$B$3:$D$75,3,))/(I67/J67)),"0")</f>
        <v>0</v>
      </c>
      <c r="AD67" s="40">
        <f t="shared" si="2"/>
        <v>0</v>
      </c>
      <c r="AE67" s="201"/>
      <c r="AF67" s="202"/>
      <c r="AG67" s="203"/>
      <c r="AH67" s="195"/>
      <c r="AI67" s="204"/>
      <c r="AJ67" s="204"/>
      <c r="AK67" s="16">
        <f t="shared" si="3"/>
        <v>0</v>
      </c>
      <c r="AL67" s="205">
        <v>54</v>
      </c>
    </row>
    <row r="68" spans="1:38" s="22" customFormat="1" ht="11.25" customHeight="1" outlineLevel="1" thickBot="1" x14ac:dyDescent="0.25">
      <c r="A68" s="52"/>
      <c r="B68" s="144">
        <v>3</v>
      </c>
      <c r="C68" s="168">
        <v>75212199001</v>
      </c>
      <c r="D68" s="145" t="str">
        <f>IFERROR(VLOOKUP(C68,'Material Comprado'!$B$3:$E$422,2,),"")</f>
        <v>GARFO DE ENGATE FUNDIDO TF75 DELIVERY</v>
      </c>
      <c r="E68" s="51"/>
      <c r="F68" s="153">
        <v>1</v>
      </c>
      <c r="G68" s="50"/>
      <c r="H68" s="146">
        <f t="shared" si="0"/>
        <v>12000</v>
      </c>
      <c r="I68" s="146">
        <f>'Dados de Entrada'!$K$9</f>
        <v>500</v>
      </c>
      <c r="J68" s="49">
        <f>'Dados de Entrada'!$M$9</f>
        <v>1</v>
      </c>
      <c r="K68" s="48"/>
      <c r="L68" s="36"/>
      <c r="M68" s="46"/>
      <c r="N68" s="147" t="str">
        <f>IFERROR(VLOOKUP(C68,'Custo Hora'!$B$3:$D$75,2,),"")</f>
        <v/>
      </c>
      <c r="O68" s="46"/>
      <c r="P68" s="190"/>
      <c r="Q68" s="190"/>
      <c r="R68" s="191"/>
      <c r="S68" s="192"/>
      <c r="T68" s="193"/>
      <c r="U68" s="193"/>
      <c r="V68" s="45">
        <f>IFERROR((VLOOKUP(C68,'Material Comprado'!$B$2:$E$442,4,FALSE)),"0")</f>
        <v>5.25</v>
      </c>
      <c r="W68" s="193">
        <f t="shared" si="1"/>
        <v>5.25</v>
      </c>
      <c r="X68" s="44"/>
      <c r="Y68" s="43"/>
      <c r="Z68" s="43"/>
      <c r="AA68" s="42"/>
      <c r="AB68" s="41" t="str">
        <f>IFERROR(((P68*VLOOKUP(C68,'Custo Hora'!$B$3:$D$75,3,)/60)*F68),"0")</f>
        <v>0</v>
      </c>
      <c r="AC68" s="41" t="str">
        <f>IFERROR(((Q68*VLOOKUP(C68,'Custo Hora'!$B$3:$D$75,3,))/(I68/J68)),"0")</f>
        <v>0</v>
      </c>
      <c r="AD68" s="40">
        <f t="shared" si="2"/>
        <v>5.25</v>
      </c>
      <c r="AE68" s="39"/>
      <c r="AF68" s="38"/>
      <c r="AG68" s="37"/>
      <c r="AH68" s="36"/>
      <c r="AI68" s="35"/>
      <c r="AJ68" s="35"/>
      <c r="AK68" s="16">
        <f t="shared" si="3"/>
        <v>8.4744049409248064E-3</v>
      </c>
      <c r="AL68" s="179">
        <v>24</v>
      </c>
    </row>
    <row r="69" spans="1:38" s="22" customFormat="1" ht="11.25" customHeight="1" outlineLevel="1" thickBot="1" x14ac:dyDescent="0.25">
      <c r="A69" s="52"/>
      <c r="B69" s="144"/>
      <c r="C69" s="168"/>
      <c r="D69" s="145"/>
      <c r="E69" s="51"/>
      <c r="F69" s="153"/>
      <c r="G69" s="50"/>
      <c r="H69" s="146"/>
      <c r="I69" s="146"/>
      <c r="J69" s="49"/>
      <c r="K69" s="48"/>
      <c r="L69" s="36"/>
      <c r="M69" s="46"/>
      <c r="N69" s="147"/>
      <c r="O69" s="46"/>
      <c r="P69" s="190"/>
      <c r="Q69" s="190"/>
      <c r="R69" s="191"/>
      <c r="S69" s="192"/>
      <c r="T69" s="193"/>
      <c r="U69" s="193"/>
      <c r="V69" s="45"/>
      <c r="W69" s="193"/>
      <c r="X69" s="44"/>
      <c r="Y69" s="43"/>
      <c r="Z69" s="43"/>
      <c r="AA69" s="42"/>
      <c r="AB69" s="41"/>
      <c r="AC69" s="41"/>
      <c r="AD69" s="40"/>
      <c r="AE69" s="39"/>
      <c r="AF69" s="38"/>
      <c r="AG69" s="37"/>
      <c r="AH69" s="36"/>
      <c r="AI69" s="35"/>
      <c r="AJ69" s="35"/>
      <c r="AK69" s="16">
        <f t="shared" si="3"/>
        <v>0</v>
      </c>
      <c r="AL69" s="179">
        <v>25</v>
      </c>
    </row>
    <row r="70" spans="1:38" s="22" customFormat="1" ht="11.25" customHeight="1" outlineLevel="1" x14ac:dyDescent="0.2">
      <c r="A70" s="52"/>
      <c r="B70" s="144">
        <v>2</v>
      </c>
      <c r="C70" s="168">
        <v>75215199001</v>
      </c>
      <c r="D70" s="145" t="str">
        <f>IFERROR(VLOOKUP(C70,'Material Comprado'!$B$3:$E$422,2,),"")</f>
        <v>EMBOLO DE ACIONAMENTO TF75 DELIVERY</v>
      </c>
      <c r="E70" s="51"/>
      <c r="F70" s="153">
        <v>1</v>
      </c>
      <c r="G70" s="50"/>
      <c r="H70" s="146">
        <f t="shared" si="0"/>
        <v>12000</v>
      </c>
      <c r="I70" s="146">
        <f>'Dados de Entrada'!$K$9</f>
        <v>500</v>
      </c>
      <c r="J70" s="49">
        <f>'Dados de Entrada'!$M$9</f>
        <v>1</v>
      </c>
      <c r="K70" s="48"/>
      <c r="L70" s="36"/>
      <c r="M70" s="46"/>
      <c r="N70" s="147" t="str">
        <f>IFERROR(VLOOKUP(C70,'Custo Hora'!$B$3:$D$75,2,),"")</f>
        <v/>
      </c>
      <c r="O70" s="46"/>
      <c r="P70" s="190"/>
      <c r="Q70" s="190"/>
      <c r="R70" s="191"/>
      <c r="S70" s="192"/>
      <c r="T70" s="193"/>
      <c r="U70" s="193"/>
      <c r="V70" s="45">
        <f>IFERROR((VLOOKUP(C70,'Material Comprado'!$B$2:$E$442,4,FALSE)),"0")</f>
        <v>0</v>
      </c>
      <c r="W70" s="193">
        <f t="shared" si="1"/>
        <v>0</v>
      </c>
      <c r="X70" s="44"/>
      <c r="Y70" s="43"/>
      <c r="Z70" s="43"/>
      <c r="AA70" s="42"/>
      <c r="AB70" s="41" t="str">
        <f>IFERROR(((P70*VLOOKUP(C70,'Custo Hora'!$B$3:$D$75,3,)/60)*F70),"0")</f>
        <v>0</v>
      </c>
      <c r="AC70" s="41" t="str">
        <f>IFERROR(((Q70*VLOOKUP(C70,'Custo Hora'!$B$3:$D$75,3,))/(I70/J70)),"0")</f>
        <v>0</v>
      </c>
      <c r="AD70" s="40">
        <f t="shared" si="2"/>
        <v>0</v>
      </c>
      <c r="AE70" s="39"/>
      <c r="AF70" s="38"/>
      <c r="AG70" s="37"/>
      <c r="AH70" s="36"/>
      <c r="AI70" s="35"/>
      <c r="AJ70" s="35"/>
      <c r="AK70" s="16">
        <f t="shared" si="3"/>
        <v>0</v>
      </c>
      <c r="AL70" s="179">
        <v>26</v>
      </c>
    </row>
    <row r="71" spans="1:38" s="206" customFormat="1" ht="11.25" customHeight="1" outlineLevel="1" x14ac:dyDescent="0.2">
      <c r="A71" s="52"/>
      <c r="B71" s="144" t="s">
        <v>281</v>
      </c>
      <c r="C71" s="168" t="s">
        <v>58</v>
      </c>
      <c r="D71" s="145" t="str">
        <f>IFERROR(VLOOKUP(C71,'[2]Material Comprado'!$B$3:$E$419,2,),"")</f>
        <v/>
      </c>
      <c r="E71" s="51" t="s">
        <v>279</v>
      </c>
      <c r="F71" s="194">
        <v>1</v>
      </c>
      <c r="G71" s="50"/>
      <c r="H71" s="146">
        <f t="shared" si="0"/>
        <v>12000</v>
      </c>
      <c r="I71" s="146">
        <f>'[2]Dados de Entrada'!$K$9</f>
        <v>500</v>
      </c>
      <c r="J71" s="49">
        <f>'[2]Dados de Entrada'!$M$9</f>
        <v>1</v>
      </c>
      <c r="K71" s="48"/>
      <c r="L71" s="195"/>
      <c r="M71" s="196"/>
      <c r="N71" s="197" t="str">
        <f>IFERROR(VLOOKUP(C71,'[2]Custo Hora'!$B$3:$D$75,2,),"")</f>
        <v>APC001 - ARMAZENAMENTO PRODUTO</v>
      </c>
      <c r="O71" s="196"/>
      <c r="P71" s="198"/>
      <c r="Q71" s="198"/>
      <c r="R71" s="207"/>
      <c r="S71" s="196"/>
      <c r="T71" s="195"/>
      <c r="U71" s="195"/>
      <c r="V71" s="208" t="str">
        <f>IFERROR((VLOOKUP(C71,'[2]Material Comprado'!$B$2:$E$439,4,FALSE)),"0")</f>
        <v>0</v>
      </c>
      <c r="W71" s="200">
        <f t="shared" si="1"/>
        <v>0</v>
      </c>
      <c r="X71" s="44"/>
      <c r="Y71" s="43"/>
      <c r="Z71" s="43"/>
      <c r="AA71" s="42"/>
      <c r="AB71" s="41">
        <f>IFERROR(((P71*VLOOKUP(C71,'[2]Custo Hora'!$B$3:$D$75,3,)/60)*F71),"0")</f>
        <v>0</v>
      </c>
      <c r="AC71" s="41">
        <f>IFERROR(((Q71*VLOOKUP(C71,'[2]Custo Hora'!$B$3:$D$75,3,))/(I71/J71)),"0")</f>
        <v>0</v>
      </c>
      <c r="AD71" s="40">
        <f t="shared" si="2"/>
        <v>0</v>
      </c>
      <c r="AE71" s="201"/>
      <c r="AF71" s="202"/>
      <c r="AG71" s="203"/>
      <c r="AH71" s="195"/>
      <c r="AI71" s="204"/>
      <c r="AJ71" s="204"/>
      <c r="AK71" s="16">
        <f t="shared" si="3"/>
        <v>0</v>
      </c>
      <c r="AL71" s="205">
        <v>84</v>
      </c>
    </row>
    <row r="72" spans="1:38" s="206" customFormat="1" ht="11.25" customHeight="1" outlineLevel="1" x14ac:dyDescent="0.2">
      <c r="A72" s="52"/>
      <c r="B72" s="144" t="s">
        <v>281</v>
      </c>
      <c r="C72" s="168" t="s">
        <v>200</v>
      </c>
      <c r="D72" s="145" t="str">
        <f>IFERROR(VLOOKUP(C72,'[2]Material Comprado'!$B$3:$E$419,2,),"")</f>
        <v/>
      </c>
      <c r="E72" s="51" t="s">
        <v>279</v>
      </c>
      <c r="F72" s="194">
        <v>1</v>
      </c>
      <c r="G72" s="50"/>
      <c r="H72" s="146">
        <f t="shared" si="0"/>
        <v>12000</v>
      </c>
      <c r="I72" s="146">
        <f>'[2]Dados de Entrada'!$K$9</f>
        <v>500</v>
      </c>
      <c r="J72" s="49">
        <f>'[2]Dados de Entrada'!$M$9</f>
        <v>1</v>
      </c>
      <c r="K72" s="48"/>
      <c r="L72" s="195"/>
      <c r="M72" s="196"/>
      <c r="N72" s="197" t="str">
        <f>IFERROR(VLOOKUP(C72,'[2]Custo Hora'!$B$3:$D$75,2,),"")</f>
        <v xml:space="preserve">TOH009 - TORNO CNC HYUNDAI 9 SKT21                </v>
      </c>
      <c r="O72" s="196"/>
      <c r="P72" s="198">
        <v>2.33</v>
      </c>
      <c r="Q72" s="198">
        <v>1</v>
      </c>
      <c r="R72" s="207"/>
      <c r="S72" s="196"/>
      <c r="T72" s="195"/>
      <c r="U72" s="195"/>
      <c r="V72" s="208" t="str">
        <f>IFERROR((VLOOKUP(C72,'[2]Material Comprado'!$B$2:$E$439,4,FALSE)),"0")</f>
        <v>0</v>
      </c>
      <c r="W72" s="200">
        <f t="shared" si="1"/>
        <v>0</v>
      </c>
      <c r="X72" s="44"/>
      <c r="Y72" s="43"/>
      <c r="Z72" s="43"/>
      <c r="AA72" s="42"/>
      <c r="AB72" s="41">
        <f>IFERROR(((P72*VLOOKUP(C72,'[2]Custo Hora'!$B$3:$D$75,3,)/60)*F72),"0")</f>
        <v>3.8833333333333333</v>
      </c>
      <c r="AC72" s="41">
        <f>IFERROR(((Q72*VLOOKUP(C72,'[2]Custo Hora'!$B$3:$D$75,3,))/(I72/J72)),"0")</f>
        <v>0.2</v>
      </c>
      <c r="AD72" s="40">
        <f t="shared" si="2"/>
        <v>4.083333333333333</v>
      </c>
      <c r="AE72" s="201"/>
      <c r="AF72" s="202"/>
      <c r="AG72" s="203"/>
      <c r="AH72" s="195"/>
      <c r="AI72" s="204"/>
      <c r="AJ72" s="204"/>
      <c r="AK72" s="16">
        <f t="shared" si="3"/>
        <v>6.5912038429415155E-3</v>
      </c>
      <c r="AL72" s="205">
        <v>85</v>
      </c>
    </row>
    <row r="73" spans="1:38" s="206" customFormat="1" ht="11.25" customHeight="1" outlineLevel="1" x14ac:dyDescent="0.2">
      <c r="A73" s="52"/>
      <c r="B73" s="144" t="s">
        <v>281</v>
      </c>
      <c r="C73" s="168" t="s">
        <v>200</v>
      </c>
      <c r="D73" s="145" t="str">
        <f>IFERROR(VLOOKUP(C73,'[2]Material Comprado'!$B$3:$E$419,2,),"")</f>
        <v/>
      </c>
      <c r="E73" s="51" t="s">
        <v>279</v>
      </c>
      <c r="F73" s="194">
        <v>1</v>
      </c>
      <c r="G73" s="50"/>
      <c r="H73" s="146">
        <f t="shared" si="0"/>
        <v>12000</v>
      </c>
      <c r="I73" s="146">
        <f>'[2]Dados de Entrada'!$K$9</f>
        <v>500</v>
      </c>
      <c r="J73" s="49">
        <f>'[2]Dados de Entrada'!$M$9</f>
        <v>1</v>
      </c>
      <c r="K73" s="48"/>
      <c r="L73" s="195"/>
      <c r="M73" s="196"/>
      <c r="N73" s="197" t="str">
        <f>IFERROR(VLOOKUP(C73,'[2]Custo Hora'!$B$3:$D$75,2,),"")</f>
        <v xml:space="preserve">TOH009 - TORNO CNC HYUNDAI 9 SKT21                </v>
      </c>
      <c r="O73" s="196"/>
      <c r="P73" s="198">
        <v>1.5</v>
      </c>
      <c r="Q73" s="198">
        <v>0.5</v>
      </c>
      <c r="R73" s="207"/>
      <c r="S73" s="196"/>
      <c r="T73" s="195"/>
      <c r="U73" s="195"/>
      <c r="V73" s="208" t="str">
        <f>IFERROR((VLOOKUP(C73,'[2]Material Comprado'!$B$2:$E$439,4,FALSE)),"0")</f>
        <v>0</v>
      </c>
      <c r="W73" s="200">
        <f t="shared" si="1"/>
        <v>0</v>
      </c>
      <c r="X73" s="44"/>
      <c r="Y73" s="43"/>
      <c r="Z73" s="43"/>
      <c r="AA73" s="42"/>
      <c r="AB73" s="41">
        <f>IFERROR(((P73*VLOOKUP(C73,'[2]Custo Hora'!$B$3:$D$75,3,)/60)*F73),"0")</f>
        <v>2.5</v>
      </c>
      <c r="AC73" s="41">
        <f>IFERROR(((Q73*VLOOKUP(C73,'[2]Custo Hora'!$B$3:$D$75,3,))/(I73/J73)),"0")</f>
        <v>0.1</v>
      </c>
      <c r="AD73" s="40">
        <f t="shared" si="2"/>
        <v>2.6</v>
      </c>
      <c r="AE73" s="201"/>
      <c r="AF73" s="202"/>
      <c r="AG73" s="203"/>
      <c r="AH73" s="195"/>
      <c r="AI73" s="204"/>
      <c r="AJ73" s="204"/>
      <c r="AK73" s="16">
        <f t="shared" si="3"/>
        <v>4.1968481612199042E-3</v>
      </c>
      <c r="AL73" s="205">
        <v>86</v>
      </c>
    </row>
    <row r="74" spans="1:38" s="206" customFormat="1" ht="12" customHeight="1" outlineLevel="1" x14ac:dyDescent="0.2">
      <c r="A74" s="52"/>
      <c r="B74" s="144" t="s">
        <v>281</v>
      </c>
      <c r="C74" s="168" t="s">
        <v>25</v>
      </c>
      <c r="D74" s="145" t="str">
        <f>IFERROR(VLOOKUP(C74,'[2]Material Comprado'!$B$3:$E$419,2,),"")</f>
        <v/>
      </c>
      <c r="E74" s="51" t="s">
        <v>279</v>
      </c>
      <c r="F74" s="194">
        <v>1</v>
      </c>
      <c r="G74" s="50"/>
      <c r="H74" s="146">
        <f t="shared" si="0"/>
        <v>12000</v>
      </c>
      <c r="I74" s="146">
        <f>'[2]Dados de Entrada'!$K$9</f>
        <v>500</v>
      </c>
      <c r="J74" s="49">
        <f>'[2]Dados de Entrada'!$M$9</f>
        <v>1</v>
      </c>
      <c r="K74" s="48"/>
      <c r="L74" s="195"/>
      <c r="M74" s="196"/>
      <c r="N74" s="197" t="str">
        <f>IFERROR(VLOOKUP(C74,'[2]Custo Hora'!$B$3:$D$75,2,),"")</f>
        <v>FU0002 - FRDB.30.16 FURADEIRA</v>
      </c>
      <c r="O74" s="196"/>
      <c r="P74" s="198">
        <v>2</v>
      </c>
      <c r="Q74" s="198">
        <v>0.5</v>
      </c>
      <c r="R74" s="207"/>
      <c r="S74" s="196"/>
      <c r="T74" s="195"/>
      <c r="U74" s="195"/>
      <c r="V74" s="208" t="str">
        <f>IFERROR((VLOOKUP(C74,'[2]Material Comprado'!$B$2:$E$439,4,FALSE)),"0")</f>
        <v>0</v>
      </c>
      <c r="W74" s="200">
        <f t="shared" si="1"/>
        <v>0</v>
      </c>
      <c r="X74" s="44"/>
      <c r="Y74" s="43"/>
      <c r="Z74" s="43"/>
      <c r="AA74" s="42"/>
      <c r="AB74" s="41">
        <f>IFERROR(((P74*VLOOKUP(C74,'[2]Custo Hora'!$B$3:$D$75,3,)/60)*F74),"0")</f>
        <v>2</v>
      </c>
      <c r="AC74" s="41">
        <f>IFERROR(((Q74*VLOOKUP(C74,'[2]Custo Hora'!$B$3:$D$75,3,))/(I74/J74)),"0")</f>
        <v>0.06</v>
      </c>
      <c r="AD74" s="40">
        <f t="shared" si="2"/>
        <v>2.06</v>
      </c>
      <c r="AE74" s="201"/>
      <c r="AF74" s="202"/>
      <c r="AG74" s="203"/>
      <c r="AH74" s="195"/>
      <c r="AI74" s="204"/>
      <c r="AJ74" s="204"/>
      <c r="AK74" s="16">
        <f t="shared" si="3"/>
        <v>3.3251950815819243E-3</v>
      </c>
      <c r="AL74" s="205">
        <v>87</v>
      </c>
    </row>
    <row r="75" spans="1:38" s="206" customFormat="1" ht="11.25" customHeight="1" outlineLevel="1" thickBot="1" x14ac:dyDescent="0.25">
      <c r="A75" s="52"/>
      <c r="B75" s="144" t="s">
        <v>281</v>
      </c>
      <c r="C75" s="168" t="s">
        <v>40</v>
      </c>
      <c r="D75" s="145" t="str">
        <f>IFERROR(VLOOKUP(C75,'[2]Material Comprado'!$B$3:$E$419,2,),"")</f>
        <v/>
      </c>
      <c r="E75" s="51" t="s">
        <v>279</v>
      </c>
      <c r="F75" s="194">
        <v>1</v>
      </c>
      <c r="G75" s="50"/>
      <c r="H75" s="146">
        <f t="shared" si="0"/>
        <v>12000</v>
      </c>
      <c r="I75" s="146">
        <f>'[2]Dados de Entrada'!$K$9</f>
        <v>500</v>
      </c>
      <c r="J75" s="49">
        <f>'[2]Dados de Entrada'!$M$9</f>
        <v>1</v>
      </c>
      <c r="K75" s="48"/>
      <c r="L75" s="195"/>
      <c r="M75" s="196"/>
      <c r="N75" s="197" t="str">
        <f>IFERROR(VLOOKUP(C75,'[2]Custo Hora'!$B$3:$D$75,2,),"")</f>
        <v>MET001/MET002 - METROLOGIA 1 E</v>
      </c>
      <c r="O75" s="196"/>
      <c r="P75" s="198"/>
      <c r="Q75" s="198"/>
      <c r="R75" s="207"/>
      <c r="S75" s="196"/>
      <c r="T75" s="195"/>
      <c r="U75" s="195"/>
      <c r="V75" s="208" t="str">
        <f>IFERROR((VLOOKUP(C75,'[2]Material Comprado'!$B$2:$E$439,4,FALSE)),"0")</f>
        <v>0</v>
      </c>
      <c r="W75" s="200">
        <f t="shared" si="1"/>
        <v>0</v>
      </c>
      <c r="X75" s="44"/>
      <c r="Y75" s="43"/>
      <c r="Z75" s="43"/>
      <c r="AA75" s="42"/>
      <c r="AB75" s="41">
        <f>IFERROR(((P75*VLOOKUP(C75,'[2]Custo Hora'!$B$3:$D$75,3,)/60)*F75),"0")</f>
        <v>0</v>
      </c>
      <c r="AC75" s="41">
        <f>IFERROR(((Q75*VLOOKUP(C75,'[2]Custo Hora'!$B$3:$D$75,3,))/(I75/J75)),"0")</f>
        <v>0</v>
      </c>
      <c r="AD75" s="40">
        <f t="shared" si="2"/>
        <v>0</v>
      </c>
      <c r="AE75" s="201"/>
      <c r="AF75" s="202"/>
      <c r="AG75" s="203"/>
      <c r="AH75" s="195"/>
      <c r="AI75" s="204"/>
      <c r="AJ75" s="204"/>
      <c r="AK75" s="16">
        <f t="shared" si="3"/>
        <v>0</v>
      </c>
      <c r="AL75" s="205">
        <v>88</v>
      </c>
    </row>
    <row r="76" spans="1:38" s="22" customFormat="1" ht="11.25" customHeight="1" outlineLevel="1" thickBot="1" x14ac:dyDescent="0.25">
      <c r="A76" s="52"/>
      <c r="B76" s="144">
        <v>3</v>
      </c>
      <c r="C76" s="168">
        <v>99511003041128</v>
      </c>
      <c r="D76" s="145" t="str">
        <f>IFERROR(VLOOKUP(C76,'Material Comprado'!$B$3:$E$422,2,),"")</f>
        <v>ACO RED LAM SAE 1045 Ø41,27 X 128 MM</v>
      </c>
      <c r="E76" s="51"/>
      <c r="F76" s="153">
        <v>1</v>
      </c>
      <c r="G76" s="50"/>
      <c r="H76" s="146">
        <f t="shared" si="0"/>
        <v>12000</v>
      </c>
      <c r="I76" s="146">
        <f>'Dados de Entrada'!$K$9</f>
        <v>500</v>
      </c>
      <c r="J76" s="49">
        <f>'Dados de Entrada'!$M$9</f>
        <v>1</v>
      </c>
      <c r="K76" s="48"/>
      <c r="L76" s="36"/>
      <c r="M76" s="46"/>
      <c r="N76" s="147" t="str">
        <f>IFERROR(VLOOKUP(C76,'Custo Hora'!$B$3:$D$75,2,),"")</f>
        <v/>
      </c>
      <c r="O76" s="46"/>
      <c r="P76" s="190"/>
      <c r="Q76" s="190"/>
      <c r="R76" s="191"/>
      <c r="S76" s="192"/>
      <c r="T76" s="193"/>
      <c r="U76" s="193"/>
      <c r="V76" s="45">
        <f>IFERROR((VLOOKUP(C76,'Material Comprado'!$B$2:$E$442,4,FALSE)),"0")</f>
        <v>25</v>
      </c>
      <c r="W76" s="193">
        <f t="shared" si="1"/>
        <v>25</v>
      </c>
      <c r="X76" s="44"/>
      <c r="Y76" s="43"/>
      <c r="Z76" s="43"/>
      <c r="AA76" s="42"/>
      <c r="AB76" s="41" t="str">
        <f>IFERROR(((P76*VLOOKUP(C76,'Custo Hora'!$B$3:$D$75,3,)/60)*F76),"0")</f>
        <v>0</v>
      </c>
      <c r="AC76" s="41" t="str">
        <f>IFERROR(((Q76*VLOOKUP(C76,'Custo Hora'!$B$3:$D$75,3,))/(I76/J76)),"0")</f>
        <v>0</v>
      </c>
      <c r="AD76" s="40">
        <f t="shared" si="2"/>
        <v>25</v>
      </c>
      <c r="AE76" s="39"/>
      <c r="AF76" s="38"/>
      <c r="AG76" s="37"/>
      <c r="AH76" s="36"/>
      <c r="AI76" s="35"/>
      <c r="AJ76" s="35"/>
      <c r="AK76" s="16">
        <f t="shared" si="3"/>
        <v>4.0354309242499081E-2</v>
      </c>
      <c r="AL76" s="179">
        <v>27</v>
      </c>
    </row>
    <row r="77" spans="1:38" s="22" customFormat="1" ht="11.25" customHeight="1" outlineLevel="1" thickBot="1" x14ac:dyDescent="0.25">
      <c r="A77" s="52"/>
      <c r="B77" s="144"/>
      <c r="C77" s="168"/>
      <c r="D77" s="145"/>
      <c r="E77" s="51"/>
      <c r="F77" s="153"/>
      <c r="G77" s="50"/>
      <c r="H77" s="146"/>
      <c r="I77" s="146"/>
      <c r="J77" s="49"/>
      <c r="K77" s="48"/>
      <c r="L77" s="36"/>
      <c r="M77" s="46"/>
      <c r="N77" s="147"/>
      <c r="O77" s="46"/>
      <c r="P77" s="190"/>
      <c r="Q77" s="190"/>
      <c r="R77" s="191"/>
      <c r="S77" s="192"/>
      <c r="T77" s="193"/>
      <c r="U77" s="193"/>
      <c r="V77" s="45"/>
      <c r="W77" s="193"/>
      <c r="X77" s="44"/>
      <c r="Y77" s="43"/>
      <c r="Z77" s="43"/>
      <c r="AA77" s="42"/>
      <c r="AB77" s="41"/>
      <c r="AC77" s="41"/>
      <c r="AD77" s="40"/>
      <c r="AE77" s="39"/>
      <c r="AF77" s="38"/>
      <c r="AG77" s="37"/>
      <c r="AH77" s="36"/>
      <c r="AI77" s="35"/>
      <c r="AJ77" s="35"/>
      <c r="AK77" s="16">
        <f t="shared" ref="AK77:AK140" si="4">AD77/$AD$217</f>
        <v>0</v>
      </c>
      <c r="AL77" s="179">
        <v>28</v>
      </c>
    </row>
    <row r="78" spans="1:38" s="22" customFormat="1" ht="10.95" customHeight="1" outlineLevel="1" thickBot="1" x14ac:dyDescent="0.25">
      <c r="A78" s="52"/>
      <c r="B78" s="144">
        <v>2</v>
      </c>
      <c r="C78" s="168">
        <v>75608201001</v>
      </c>
      <c r="D78" s="145" t="str">
        <f>IFERROR(VLOOKUP(C78,'Material Comprado'!$B$3:$E$422,2,),"")</f>
        <v>TAMPA LATERAL ZINCADA  - DELIVERY</v>
      </c>
      <c r="E78" s="51"/>
      <c r="F78" s="153">
        <v>1</v>
      </c>
      <c r="G78" s="50"/>
      <c r="H78" s="146">
        <f t="shared" si="0"/>
        <v>12000</v>
      </c>
      <c r="I78" s="146">
        <f>'Dados de Entrada'!$K$9</f>
        <v>500</v>
      </c>
      <c r="J78" s="49">
        <f>'Dados de Entrada'!$M$9</f>
        <v>1</v>
      </c>
      <c r="K78" s="48"/>
      <c r="L78" s="36"/>
      <c r="M78" s="46"/>
      <c r="N78" s="147" t="str">
        <f>IFERROR(VLOOKUP(C78,'Custo Hora'!$B$3:$D$75,2,),"")</f>
        <v/>
      </c>
      <c r="O78" s="46"/>
      <c r="P78" s="190"/>
      <c r="Q78" s="190"/>
      <c r="R78" s="191"/>
      <c r="S78" s="192"/>
      <c r="T78" s="193"/>
      <c r="U78" s="193"/>
      <c r="V78" s="45">
        <f>IFERROR((VLOOKUP(C78,'Material Comprado'!$B$2:$E$442,4,FALSE)),"0")</f>
        <v>0</v>
      </c>
      <c r="W78" s="193">
        <f t="shared" si="1"/>
        <v>0</v>
      </c>
      <c r="X78" s="44"/>
      <c r="Y78" s="43"/>
      <c r="Z78" s="43"/>
      <c r="AA78" s="42"/>
      <c r="AB78" s="41" t="str">
        <f>IFERROR(((P78*VLOOKUP(C78,'Custo Hora'!$B$3:$D$75,3,)/60)*F78),"0")</f>
        <v>0</v>
      </c>
      <c r="AC78" s="41" t="str">
        <f>IFERROR(((Q78*VLOOKUP(C78,'Custo Hora'!$B$3:$D$75,3,))/(I78/J78)),"0")</f>
        <v>0</v>
      </c>
      <c r="AD78" s="40">
        <f t="shared" si="2"/>
        <v>0</v>
      </c>
      <c r="AE78" s="39"/>
      <c r="AF78" s="38"/>
      <c r="AG78" s="37"/>
      <c r="AH78" s="36"/>
      <c r="AI78" s="35"/>
      <c r="AJ78" s="35"/>
      <c r="AK78" s="16">
        <f t="shared" si="4"/>
        <v>0</v>
      </c>
      <c r="AL78" s="179">
        <v>29</v>
      </c>
    </row>
    <row r="79" spans="1:38" s="22" customFormat="1" ht="12" customHeight="1" outlineLevel="1" thickBot="1" x14ac:dyDescent="0.25">
      <c r="A79" s="52"/>
      <c r="B79" s="144">
        <v>3</v>
      </c>
      <c r="C79" s="168">
        <v>75595002001</v>
      </c>
      <c r="D79" s="145" t="str">
        <f>IFERROR(VLOOKUP(C79,'Material Comprado'!$B$3:$E$422,2,),"")</f>
        <v>CORTADO DE CHAPA  LATERAL  LASER ACO SAE 1020 - DELIVERY</v>
      </c>
      <c r="E79" s="51"/>
      <c r="F79" s="153">
        <v>1</v>
      </c>
      <c r="G79" s="50"/>
      <c r="H79" s="146">
        <f t="shared" si="0"/>
        <v>12000</v>
      </c>
      <c r="I79" s="146">
        <f>'Dados de Entrada'!$K$9</f>
        <v>500</v>
      </c>
      <c r="J79" s="49">
        <f>'Dados de Entrada'!$M$9</f>
        <v>1</v>
      </c>
      <c r="K79" s="48"/>
      <c r="L79" s="36"/>
      <c r="M79" s="46"/>
      <c r="N79" s="147" t="str">
        <f>IFERROR(VLOOKUP(C79,'Custo Hora'!$B$3:$D$75,2,),"")</f>
        <v/>
      </c>
      <c r="O79" s="46"/>
      <c r="P79" s="190"/>
      <c r="Q79" s="190"/>
      <c r="R79" s="191"/>
      <c r="S79" s="192"/>
      <c r="T79" s="193"/>
      <c r="U79" s="193"/>
      <c r="V79" s="45">
        <f>IFERROR((VLOOKUP(C79,'Material Comprado'!$B$2:$E$442,4,FALSE)),"0")</f>
        <v>6.9</v>
      </c>
      <c r="W79" s="193">
        <f t="shared" si="1"/>
        <v>6.9</v>
      </c>
      <c r="X79" s="44"/>
      <c r="Y79" s="43"/>
      <c r="Z79" s="43"/>
      <c r="AA79" s="42"/>
      <c r="AB79" s="41" t="str">
        <f>IFERROR(((P79*VLOOKUP(C79,'Custo Hora'!$B$3:$D$75,3,)/60)*F79),"0")</f>
        <v>0</v>
      </c>
      <c r="AC79" s="41" t="str">
        <f>IFERROR(((Q79*VLOOKUP(C79,'Custo Hora'!$B$3:$D$75,3,))/(I79/J79)),"0")</f>
        <v>0</v>
      </c>
      <c r="AD79" s="40">
        <f t="shared" si="2"/>
        <v>6.9</v>
      </c>
      <c r="AE79" s="39"/>
      <c r="AF79" s="38"/>
      <c r="AG79" s="37"/>
      <c r="AH79" s="36"/>
      <c r="AI79" s="35"/>
      <c r="AJ79" s="35"/>
      <c r="AK79" s="16">
        <f t="shared" si="4"/>
        <v>1.1137789350929746E-2</v>
      </c>
      <c r="AL79" s="179">
        <v>30</v>
      </c>
    </row>
    <row r="80" spans="1:38" s="22" customFormat="1" ht="12" customHeight="1" outlineLevel="1" thickBot="1" x14ac:dyDescent="0.25">
      <c r="A80" s="52"/>
      <c r="B80" s="144"/>
      <c r="C80" s="168"/>
      <c r="D80" s="145"/>
      <c r="E80" s="51"/>
      <c r="F80" s="153"/>
      <c r="G80" s="50"/>
      <c r="H80" s="146"/>
      <c r="I80" s="146"/>
      <c r="J80" s="49"/>
      <c r="K80" s="48"/>
      <c r="L80" s="36"/>
      <c r="M80" s="46"/>
      <c r="N80" s="147"/>
      <c r="O80" s="46"/>
      <c r="P80" s="190"/>
      <c r="Q80" s="190"/>
      <c r="R80" s="191"/>
      <c r="S80" s="192"/>
      <c r="T80" s="193"/>
      <c r="U80" s="193"/>
      <c r="V80" s="45"/>
      <c r="W80" s="193"/>
      <c r="X80" s="44"/>
      <c r="Y80" s="43"/>
      <c r="Z80" s="43"/>
      <c r="AA80" s="42"/>
      <c r="AB80" s="41"/>
      <c r="AC80" s="41"/>
      <c r="AD80" s="40"/>
      <c r="AE80" s="39"/>
      <c r="AF80" s="38"/>
      <c r="AG80" s="37"/>
      <c r="AH80" s="36"/>
      <c r="AI80" s="35"/>
      <c r="AJ80" s="35"/>
      <c r="AK80" s="16">
        <f t="shared" si="4"/>
        <v>0</v>
      </c>
      <c r="AL80" s="179">
        <v>31</v>
      </c>
    </row>
    <row r="81" spans="1:38" s="22" customFormat="1" ht="12" customHeight="1" outlineLevel="1" x14ac:dyDescent="0.2">
      <c r="A81" s="52"/>
      <c r="B81" s="144">
        <v>2</v>
      </c>
      <c r="C81" s="168">
        <v>76213101001</v>
      </c>
      <c r="D81" s="145" t="str">
        <f>IFERROR(VLOOKUP(C81,'Material Comprado'!$B$3:$E$422,2,),"")</f>
        <v>CARRETEL DE ENGRENAGENS 21Z - CAMBIO EATON FS 6306</v>
      </c>
      <c r="E81" s="51"/>
      <c r="F81" s="153">
        <v>1</v>
      </c>
      <c r="G81" s="50"/>
      <c r="H81" s="146">
        <f t="shared" si="0"/>
        <v>12000</v>
      </c>
      <c r="I81" s="146">
        <f>'Dados de Entrada'!$K$9</f>
        <v>500</v>
      </c>
      <c r="J81" s="49">
        <f>'Dados de Entrada'!$M$9</f>
        <v>1</v>
      </c>
      <c r="K81" s="48"/>
      <c r="L81" s="36"/>
      <c r="M81" s="46"/>
      <c r="N81" s="147" t="str">
        <f>IFERROR(VLOOKUP(C81,'Custo Hora'!$B$3:$D$75,2,),"")</f>
        <v/>
      </c>
      <c r="O81" s="46"/>
      <c r="P81" s="190"/>
      <c r="Q81" s="190"/>
      <c r="R81" s="191"/>
      <c r="S81" s="192"/>
      <c r="T81" s="193"/>
      <c r="U81" s="193"/>
      <c r="V81" s="45">
        <f>IFERROR((VLOOKUP(C81,'Material Comprado'!$B$2:$E$442,4,FALSE)),"0")</f>
        <v>0</v>
      </c>
      <c r="W81" s="193">
        <f t="shared" si="1"/>
        <v>0</v>
      </c>
      <c r="X81" s="44"/>
      <c r="Y81" s="43"/>
      <c r="Z81" s="43"/>
      <c r="AA81" s="42"/>
      <c r="AB81" s="41" t="str">
        <f>IFERROR(((P81*VLOOKUP(C81,'Custo Hora'!$B$3:$D$75,3,)/60)*F81),"0")</f>
        <v>0</v>
      </c>
      <c r="AC81" s="41" t="str">
        <f>IFERROR(((Q81*VLOOKUP(C81,'Custo Hora'!$B$3:$D$75,3,))/(I81/J81)),"0")</f>
        <v>0</v>
      </c>
      <c r="AD81" s="40">
        <f t="shared" si="2"/>
        <v>0</v>
      </c>
      <c r="AE81" s="39"/>
      <c r="AF81" s="38"/>
      <c r="AG81" s="37"/>
      <c r="AH81" s="36"/>
      <c r="AI81" s="35"/>
      <c r="AJ81" s="35"/>
      <c r="AK81" s="16">
        <f t="shared" si="4"/>
        <v>0</v>
      </c>
      <c r="AL81" s="179">
        <v>32</v>
      </c>
    </row>
    <row r="82" spans="1:38" s="206" customFormat="1" ht="11.25" customHeight="1" outlineLevel="1" x14ac:dyDescent="0.2">
      <c r="A82" s="52"/>
      <c r="B82" s="144" t="s">
        <v>281</v>
      </c>
      <c r="C82" s="168" t="s">
        <v>40</v>
      </c>
      <c r="D82" s="145" t="str">
        <f>IFERROR(VLOOKUP(C82,'[2]Material Comprado'!$B$3:$E$419,2,),"")</f>
        <v/>
      </c>
      <c r="E82" s="51" t="s">
        <v>279</v>
      </c>
      <c r="F82" s="194">
        <v>1</v>
      </c>
      <c r="G82" s="50"/>
      <c r="H82" s="146">
        <f t="shared" si="0"/>
        <v>12000</v>
      </c>
      <c r="I82" s="146">
        <f>'[2]Dados de Entrada'!$K$9</f>
        <v>500</v>
      </c>
      <c r="J82" s="49">
        <f>'[2]Dados de Entrada'!$M$9</f>
        <v>1</v>
      </c>
      <c r="K82" s="48"/>
      <c r="L82" s="195"/>
      <c r="M82" s="196"/>
      <c r="N82" s="197" t="str">
        <f>IFERROR(VLOOKUP(C82,'[2]Custo Hora'!$B$3:$D$75,2,),"")</f>
        <v>MET001/MET002 - METROLOGIA 1 E</v>
      </c>
      <c r="O82" s="196"/>
      <c r="P82" s="198"/>
      <c r="Q82" s="198"/>
      <c r="R82" s="207"/>
      <c r="S82" s="196"/>
      <c r="T82" s="195"/>
      <c r="U82" s="195"/>
      <c r="V82" s="208" t="str">
        <f>IFERROR((VLOOKUP(C82,'[2]Material Comprado'!$B$2:$E$439,4,FALSE)),"0")</f>
        <v>0</v>
      </c>
      <c r="W82" s="200">
        <f t="shared" si="1"/>
        <v>0</v>
      </c>
      <c r="X82" s="44"/>
      <c r="Y82" s="43"/>
      <c r="Z82" s="43"/>
      <c r="AA82" s="42"/>
      <c r="AB82" s="41">
        <f>IFERROR(((P82*VLOOKUP(C82,'[2]Custo Hora'!$B$3:$D$75,3,)/60)*F82),"0")</f>
        <v>0</v>
      </c>
      <c r="AC82" s="41">
        <f>IFERROR(((Q82*VLOOKUP(C82,'[2]Custo Hora'!$B$3:$D$75,3,))/(I82/J82)),"0")</f>
        <v>0</v>
      </c>
      <c r="AD82" s="40">
        <f t="shared" si="2"/>
        <v>0</v>
      </c>
      <c r="AE82" s="201"/>
      <c r="AF82" s="202"/>
      <c r="AG82" s="203"/>
      <c r="AH82" s="195"/>
      <c r="AI82" s="204"/>
      <c r="AJ82" s="204"/>
      <c r="AK82" s="16">
        <f t="shared" si="4"/>
        <v>0</v>
      </c>
      <c r="AL82" s="205">
        <v>57</v>
      </c>
    </row>
    <row r="83" spans="1:38" s="206" customFormat="1" ht="11.25" customHeight="1" outlineLevel="1" x14ac:dyDescent="0.2">
      <c r="A83" s="52"/>
      <c r="B83" s="144" t="s">
        <v>281</v>
      </c>
      <c r="C83" s="168" t="s">
        <v>38</v>
      </c>
      <c r="D83" s="145" t="str">
        <f>IFERROR(VLOOKUP(C83,'[2]Material Comprado'!$B$3:$E$419,2,),"")</f>
        <v/>
      </c>
      <c r="E83" s="51" t="s">
        <v>279</v>
      </c>
      <c r="F83" s="194">
        <v>1</v>
      </c>
      <c r="G83" s="50"/>
      <c r="H83" s="146">
        <f t="shared" si="0"/>
        <v>12000</v>
      </c>
      <c r="I83" s="146">
        <f>'[2]Dados de Entrada'!$K$9</f>
        <v>500</v>
      </c>
      <c r="J83" s="49">
        <f>'[2]Dados de Entrada'!$M$9</f>
        <v>1</v>
      </c>
      <c r="K83" s="48"/>
      <c r="L83" s="195"/>
      <c r="M83" s="196"/>
      <c r="N83" s="197" t="str">
        <f>IFERROR(VLOOKUP(C83,'[2]Custo Hora'!$B$3:$D$75,2,),"")</f>
        <v>REB001 - RB.CV.001 REBARBADORA</v>
      </c>
      <c r="O83" s="196"/>
      <c r="P83" s="198">
        <v>1.5</v>
      </c>
      <c r="Q83" s="198">
        <v>0.5</v>
      </c>
      <c r="R83" s="207"/>
      <c r="S83" s="196"/>
      <c r="T83" s="195"/>
      <c r="U83" s="195"/>
      <c r="V83" s="208" t="str">
        <f>IFERROR((VLOOKUP(C83,'[2]Material Comprado'!$B$2:$E$439,4,FALSE)),"0")</f>
        <v>0</v>
      </c>
      <c r="W83" s="200">
        <f t="shared" si="1"/>
        <v>0</v>
      </c>
      <c r="X83" s="44"/>
      <c r="Y83" s="43"/>
      <c r="Z83" s="43"/>
      <c r="AA83" s="42"/>
      <c r="AB83" s="41">
        <f>IFERROR(((P83*VLOOKUP(C83,'[2]Custo Hora'!$B$3:$D$75,3,)/60)*F83),"0")</f>
        <v>1.75</v>
      </c>
      <c r="AC83" s="41">
        <f>IFERROR(((Q83*VLOOKUP(C83,'[2]Custo Hora'!$B$3:$D$75,3,))/(I83/J83)),"0")</f>
        <v>7.0000000000000007E-2</v>
      </c>
      <c r="AD83" s="40">
        <f t="shared" si="2"/>
        <v>1.82</v>
      </c>
      <c r="AE83" s="201"/>
      <c r="AF83" s="202"/>
      <c r="AG83" s="203"/>
      <c r="AH83" s="195"/>
      <c r="AI83" s="204"/>
      <c r="AJ83" s="204"/>
      <c r="AK83" s="16">
        <f t="shared" si="4"/>
        <v>2.9377937128539332E-3</v>
      </c>
      <c r="AL83" s="205">
        <v>58</v>
      </c>
    </row>
    <row r="84" spans="1:38" s="206" customFormat="1" ht="11.25" customHeight="1" outlineLevel="1" x14ac:dyDescent="0.2">
      <c r="A84" s="52"/>
      <c r="B84" s="144" t="s">
        <v>281</v>
      </c>
      <c r="C84" s="168" t="s">
        <v>197</v>
      </c>
      <c r="D84" s="145" t="str">
        <f>IFERROR(VLOOKUP(C84,'[2]Material Comprado'!$B$3:$E$419,2,),"")</f>
        <v/>
      </c>
      <c r="E84" s="51" t="s">
        <v>279</v>
      </c>
      <c r="F84" s="194">
        <v>1</v>
      </c>
      <c r="G84" s="50"/>
      <c r="H84" s="146">
        <f t="shared" si="0"/>
        <v>12000</v>
      </c>
      <c r="I84" s="146">
        <f>'[2]Dados de Entrada'!$K$9</f>
        <v>500</v>
      </c>
      <c r="J84" s="49">
        <f>'[2]Dados de Entrada'!$M$9</f>
        <v>1</v>
      </c>
      <c r="K84" s="48"/>
      <c r="L84" s="195"/>
      <c r="M84" s="196"/>
      <c r="N84" s="197" t="str">
        <f>IFERROR(VLOOKUP(C84,'[2]Custo Hora'!$B$3:$D$75,2,),"")</f>
        <v xml:space="preserve">TOI012 - TORNO INDEX 9 MC170                 </v>
      </c>
      <c r="O84" s="196"/>
      <c r="P84" s="198">
        <v>2.75</v>
      </c>
      <c r="Q84" s="198">
        <v>0.5</v>
      </c>
      <c r="R84" s="207"/>
      <c r="S84" s="196"/>
      <c r="T84" s="195"/>
      <c r="U84" s="195"/>
      <c r="V84" s="208" t="str">
        <f>IFERROR((VLOOKUP(C84,'[2]Material Comprado'!$B$2:$E$439,4,FALSE)),"0")</f>
        <v>0</v>
      </c>
      <c r="W84" s="200">
        <f t="shared" si="1"/>
        <v>0</v>
      </c>
      <c r="X84" s="44"/>
      <c r="Y84" s="43"/>
      <c r="Z84" s="43"/>
      <c r="AA84" s="42"/>
      <c r="AB84" s="41">
        <f>IFERROR(((P84*VLOOKUP(C84,'[2]Custo Hora'!$B$3:$D$75,3,)/60)*F84),"0")</f>
        <v>4.583333333333333</v>
      </c>
      <c r="AC84" s="41">
        <f>IFERROR(((Q84*VLOOKUP(C84,'[2]Custo Hora'!$B$3:$D$75,3,))/(I84/J84)),"0")</f>
        <v>0.1</v>
      </c>
      <c r="AD84" s="40">
        <f t="shared" si="2"/>
        <v>4.6833333333333327</v>
      </c>
      <c r="AE84" s="201"/>
      <c r="AF84" s="202"/>
      <c r="AG84" s="203"/>
      <c r="AH84" s="195"/>
      <c r="AI84" s="204"/>
      <c r="AJ84" s="204"/>
      <c r="AK84" s="16">
        <f t="shared" si="4"/>
        <v>7.5597072647614928E-3</v>
      </c>
      <c r="AL84" s="205">
        <v>59</v>
      </c>
    </row>
    <row r="85" spans="1:38" s="206" customFormat="1" ht="11.25" customHeight="1" outlineLevel="1" thickBot="1" x14ac:dyDescent="0.25">
      <c r="A85" s="52"/>
      <c r="B85" s="144" t="s">
        <v>281</v>
      </c>
      <c r="C85" s="168" t="s">
        <v>58</v>
      </c>
      <c r="D85" s="145" t="str">
        <f>IFERROR(VLOOKUP(C85,'[2]Material Comprado'!$B$3:$E$419,2,),"")</f>
        <v/>
      </c>
      <c r="E85" s="51" t="s">
        <v>279</v>
      </c>
      <c r="F85" s="194">
        <v>1</v>
      </c>
      <c r="G85" s="50"/>
      <c r="H85" s="146">
        <f t="shared" si="0"/>
        <v>12000</v>
      </c>
      <c r="I85" s="146">
        <f>'[2]Dados de Entrada'!$K$9</f>
        <v>500</v>
      </c>
      <c r="J85" s="49">
        <f>'[2]Dados de Entrada'!$M$9</f>
        <v>1</v>
      </c>
      <c r="K85" s="48"/>
      <c r="L85" s="195"/>
      <c r="M85" s="196"/>
      <c r="N85" s="197" t="str">
        <f>IFERROR(VLOOKUP(C85,'[2]Custo Hora'!$B$3:$D$75,2,),"")</f>
        <v>APC001 - ARMAZENAMENTO PRODUTO</v>
      </c>
      <c r="O85" s="196"/>
      <c r="P85" s="198"/>
      <c r="Q85" s="198"/>
      <c r="R85" s="207"/>
      <c r="S85" s="196"/>
      <c r="T85" s="195"/>
      <c r="U85" s="195"/>
      <c r="V85" s="208" t="str">
        <f>IFERROR((VLOOKUP(C85,'[2]Material Comprado'!$B$2:$E$439,4,FALSE)),"0")</f>
        <v>0</v>
      </c>
      <c r="W85" s="200">
        <f t="shared" si="1"/>
        <v>0</v>
      </c>
      <c r="X85" s="44"/>
      <c r="Y85" s="43"/>
      <c r="Z85" s="43"/>
      <c r="AA85" s="42"/>
      <c r="AB85" s="41">
        <f>IFERROR(((P85*VLOOKUP(C85,'[2]Custo Hora'!$B$3:$D$75,3,)/60)*F85),"0")</f>
        <v>0</v>
      </c>
      <c r="AC85" s="41">
        <f>IFERROR(((Q85*VLOOKUP(C85,'[2]Custo Hora'!$B$3:$D$75,3,))/(I85/J85)),"0")</f>
        <v>0</v>
      </c>
      <c r="AD85" s="40">
        <f t="shared" si="2"/>
        <v>0</v>
      </c>
      <c r="AE85" s="201"/>
      <c r="AF85" s="202"/>
      <c r="AG85" s="203"/>
      <c r="AH85" s="195"/>
      <c r="AI85" s="204"/>
      <c r="AJ85" s="204"/>
      <c r="AK85" s="16">
        <f t="shared" si="4"/>
        <v>0</v>
      </c>
      <c r="AL85" s="205">
        <v>60</v>
      </c>
    </row>
    <row r="86" spans="1:38" s="22" customFormat="1" ht="11.25" customHeight="1" outlineLevel="1" thickBot="1" x14ac:dyDescent="0.25">
      <c r="A86" s="52"/>
      <c r="B86" s="144">
        <v>3</v>
      </c>
      <c r="C86" s="168" t="s">
        <v>237</v>
      </c>
      <c r="D86" s="145" t="str">
        <f>IFERROR(VLOOKUP(C86,'Material Comprado'!$B$3:$E$422,2,),"")</f>
        <v>CEMENTADO - ENGRENAGEM 21Z - CAMBIO EATON FS 6306</v>
      </c>
      <c r="E86" s="51"/>
      <c r="F86" s="153">
        <v>1</v>
      </c>
      <c r="G86" s="50"/>
      <c r="H86" s="146">
        <f t="shared" si="0"/>
        <v>12000</v>
      </c>
      <c r="I86" s="146">
        <f>'Dados de Entrada'!$K$9</f>
        <v>500</v>
      </c>
      <c r="J86" s="49">
        <f>'Dados de Entrada'!$M$9</f>
        <v>1</v>
      </c>
      <c r="K86" s="48"/>
      <c r="L86" s="36"/>
      <c r="M86" s="46"/>
      <c r="N86" s="147" t="str">
        <f>IFERROR(VLOOKUP(C86,'Custo Hora'!$B$3:$D$75,2,),"")</f>
        <v/>
      </c>
      <c r="O86" s="46"/>
      <c r="P86" s="190"/>
      <c r="Q86" s="190"/>
      <c r="R86" s="191"/>
      <c r="S86" s="192"/>
      <c r="T86" s="193"/>
      <c r="U86" s="193"/>
      <c r="V86" s="45">
        <f>IFERROR((VLOOKUP(C86,'Material Comprado'!$B$2:$E$442,4,FALSE)),"0")</f>
        <v>6.04</v>
      </c>
      <c r="W86" s="193">
        <f t="shared" si="1"/>
        <v>6.04</v>
      </c>
      <c r="X86" s="44"/>
      <c r="Y86" s="43"/>
      <c r="Z86" s="43"/>
      <c r="AA86" s="42"/>
      <c r="AB86" s="41" t="str">
        <f>IFERROR(((P86*VLOOKUP(C86,'Custo Hora'!$B$3:$D$75,3,)/60)*F86),"0")</f>
        <v>0</v>
      </c>
      <c r="AC86" s="41" t="str">
        <f>IFERROR(((Q86*VLOOKUP(C86,'Custo Hora'!$B$3:$D$75,3,))/(I86/J86)),"0")</f>
        <v>0</v>
      </c>
      <c r="AD86" s="40">
        <f t="shared" si="2"/>
        <v>6.04</v>
      </c>
      <c r="AE86" s="39"/>
      <c r="AF86" s="38"/>
      <c r="AG86" s="37"/>
      <c r="AH86" s="36"/>
      <c r="AI86" s="35"/>
      <c r="AJ86" s="35"/>
      <c r="AK86" s="16">
        <f t="shared" si="4"/>
        <v>9.7496011129877772E-3</v>
      </c>
      <c r="AL86" s="179">
        <v>33</v>
      </c>
    </row>
    <row r="87" spans="1:38" s="22" customFormat="1" ht="11.25" customHeight="1" outlineLevel="1" x14ac:dyDescent="0.2">
      <c r="A87" s="52"/>
      <c r="B87" s="144">
        <v>3</v>
      </c>
      <c r="C87" s="174" t="s">
        <v>239</v>
      </c>
      <c r="D87" s="145" t="str">
        <f>IFERROR(VLOOKUP(C87,'Material Comprado'!$B$3:$E$422,2,),"")</f>
        <v>USINADO - ENGRENAGEM 21Z - CAMBIO EATON FS6306</v>
      </c>
      <c r="E87" s="51"/>
      <c r="F87" s="153">
        <v>1</v>
      </c>
      <c r="G87" s="50"/>
      <c r="H87" s="146">
        <f t="shared" si="0"/>
        <v>12000</v>
      </c>
      <c r="I87" s="146">
        <f>'Dados de Entrada'!$K$9</f>
        <v>500</v>
      </c>
      <c r="J87" s="49">
        <f>'Dados de Entrada'!$M$9</f>
        <v>1</v>
      </c>
      <c r="K87" s="48"/>
      <c r="L87" s="36"/>
      <c r="M87" s="46"/>
      <c r="N87" s="147" t="str">
        <f>IFERROR(VLOOKUP(C87,'Custo Hora'!$B$3:$D$75,2,),"")</f>
        <v/>
      </c>
      <c r="O87" s="46"/>
      <c r="P87" s="190"/>
      <c r="Q87" s="190"/>
      <c r="R87" s="191"/>
      <c r="S87" s="192"/>
      <c r="T87" s="193"/>
      <c r="U87" s="193"/>
      <c r="V87" s="45">
        <f>IFERROR((VLOOKUP(C87,'Material Comprado'!$B$2:$E$442,4,FALSE)),"0")</f>
        <v>0</v>
      </c>
      <c r="W87" s="193">
        <f t="shared" si="1"/>
        <v>0</v>
      </c>
      <c r="X87" s="44"/>
      <c r="Y87" s="43"/>
      <c r="Z87" s="43"/>
      <c r="AA87" s="42"/>
      <c r="AB87" s="41" t="str">
        <f>IFERROR(((P87*VLOOKUP(C87,'Custo Hora'!$B$3:$D$75,3,)/60)*F87),"0")</f>
        <v>0</v>
      </c>
      <c r="AC87" s="41" t="str">
        <f>IFERROR(((Q87*VLOOKUP(C87,'Custo Hora'!$B$3:$D$75,3,))/(I87/J87)),"0")</f>
        <v>0</v>
      </c>
      <c r="AD87" s="40">
        <f t="shared" si="2"/>
        <v>0</v>
      </c>
      <c r="AE87" s="39"/>
      <c r="AF87" s="38"/>
      <c r="AG87" s="37"/>
      <c r="AH87" s="36"/>
      <c r="AI87" s="35"/>
      <c r="AJ87" s="35"/>
      <c r="AK87" s="16">
        <f t="shared" si="4"/>
        <v>0</v>
      </c>
      <c r="AL87" s="179">
        <v>34</v>
      </c>
    </row>
    <row r="88" spans="1:38" s="206" customFormat="1" outlineLevel="1" x14ac:dyDescent="0.2">
      <c r="A88" s="52"/>
      <c r="B88" s="144" t="s">
        <v>282</v>
      </c>
      <c r="C88" s="168" t="s">
        <v>58</v>
      </c>
      <c r="D88" s="145" t="str">
        <f>IFERROR(VLOOKUP(C88,'[2]Material Comprado'!$B$3:$E$419,2,),"")</f>
        <v/>
      </c>
      <c r="E88" s="51" t="s">
        <v>279</v>
      </c>
      <c r="F88" s="194">
        <v>1</v>
      </c>
      <c r="G88" s="50"/>
      <c r="H88" s="146">
        <f t="shared" si="0"/>
        <v>12000</v>
      </c>
      <c r="I88" s="146">
        <f>'[2]Dados de Entrada'!$K$9</f>
        <v>500</v>
      </c>
      <c r="J88" s="49">
        <f>'[2]Dados de Entrada'!$M$9</f>
        <v>1</v>
      </c>
      <c r="K88" s="48"/>
      <c r="L88" s="195"/>
      <c r="M88" s="196"/>
      <c r="N88" s="197" t="str">
        <f>IFERROR(VLOOKUP(C88,'[2]Custo Hora'!$B$3:$D$75,2,),"")</f>
        <v>APC001 - ARMAZENAMENTO PRODUTO</v>
      </c>
      <c r="O88" s="196"/>
      <c r="P88" s="198"/>
      <c r="Q88" s="198"/>
      <c r="R88" s="207"/>
      <c r="S88" s="196"/>
      <c r="T88" s="195"/>
      <c r="U88" s="195"/>
      <c r="V88" s="208" t="str">
        <f>IFERROR((VLOOKUP(C88,'[2]Material Comprado'!$B$2:$E$439,4,FALSE)),"0")</f>
        <v>0</v>
      </c>
      <c r="W88" s="200">
        <f t="shared" si="1"/>
        <v>0</v>
      </c>
      <c r="X88" s="44"/>
      <c r="Y88" s="43"/>
      <c r="Z88" s="43"/>
      <c r="AA88" s="42"/>
      <c r="AB88" s="41">
        <f>IFERROR(((P88*VLOOKUP(C88,'[2]Custo Hora'!$B$3:$D$75,3,)/60)*F88),"0")</f>
        <v>0</v>
      </c>
      <c r="AC88" s="41">
        <f>IFERROR(((Q88*VLOOKUP(C88,'[2]Custo Hora'!$B$3:$D$75,3,))/(I88/J88)),"0")</f>
        <v>0</v>
      </c>
      <c r="AD88" s="40">
        <f t="shared" si="2"/>
        <v>0</v>
      </c>
      <c r="AE88" s="201"/>
      <c r="AF88" s="202"/>
      <c r="AG88" s="203"/>
      <c r="AH88" s="195"/>
      <c r="AI88" s="204"/>
      <c r="AJ88" s="204"/>
      <c r="AK88" s="16">
        <f t="shared" si="4"/>
        <v>0</v>
      </c>
      <c r="AL88" s="205">
        <v>63</v>
      </c>
    </row>
    <row r="89" spans="1:38" s="206" customFormat="1" outlineLevel="1" x14ac:dyDescent="0.2">
      <c r="A89" s="52"/>
      <c r="B89" s="144" t="s">
        <v>282</v>
      </c>
      <c r="C89" s="168" t="s">
        <v>200</v>
      </c>
      <c r="D89" s="145" t="str">
        <f>IFERROR(VLOOKUP(C89,'[2]Material Comprado'!$B$3:$E$419,2,),"")</f>
        <v/>
      </c>
      <c r="E89" s="51" t="s">
        <v>279</v>
      </c>
      <c r="F89" s="194">
        <v>1</v>
      </c>
      <c r="G89" s="50"/>
      <c r="H89" s="146">
        <f t="shared" si="0"/>
        <v>12000</v>
      </c>
      <c r="I89" s="146">
        <f>'[2]Dados de Entrada'!$K$9</f>
        <v>500</v>
      </c>
      <c r="J89" s="49">
        <f>'[2]Dados de Entrada'!$M$9</f>
        <v>1</v>
      </c>
      <c r="K89" s="48"/>
      <c r="L89" s="195"/>
      <c r="M89" s="196"/>
      <c r="N89" s="197" t="str">
        <f>IFERROR(VLOOKUP(C89,'[2]Custo Hora'!$B$3:$D$75,2,),"")</f>
        <v xml:space="preserve">TOH009 - TORNO CNC HYUNDAI 9 SKT21                </v>
      </c>
      <c r="O89" s="196"/>
      <c r="P89" s="198">
        <v>3.5</v>
      </c>
      <c r="Q89" s="198">
        <v>1</v>
      </c>
      <c r="R89" s="207"/>
      <c r="S89" s="196"/>
      <c r="T89" s="195"/>
      <c r="U89" s="195"/>
      <c r="V89" s="208" t="str">
        <f>IFERROR((VLOOKUP(C89,'[2]Material Comprado'!$B$2:$E$439,4,FALSE)),"0")</f>
        <v>0</v>
      </c>
      <c r="W89" s="200">
        <f t="shared" si="1"/>
        <v>0</v>
      </c>
      <c r="X89" s="44"/>
      <c r="Y89" s="43"/>
      <c r="Z89" s="43"/>
      <c r="AA89" s="42"/>
      <c r="AB89" s="41">
        <f>IFERROR(((P89*VLOOKUP(C89,'[2]Custo Hora'!$B$3:$D$75,3,)/60)*F89),"0")</f>
        <v>5.833333333333333</v>
      </c>
      <c r="AC89" s="41">
        <f>IFERROR(((Q89*VLOOKUP(C89,'[2]Custo Hora'!$B$3:$D$75,3,))/(I89/J89)),"0")</f>
        <v>0.2</v>
      </c>
      <c r="AD89" s="40">
        <f t="shared" si="2"/>
        <v>6.0333333333333332</v>
      </c>
      <c r="AE89" s="201"/>
      <c r="AF89" s="202"/>
      <c r="AG89" s="203"/>
      <c r="AH89" s="195"/>
      <c r="AI89" s="204"/>
      <c r="AJ89" s="204"/>
      <c r="AK89" s="16">
        <f t="shared" si="4"/>
        <v>9.7388399638564434E-3</v>
      </c>
      <c r="AL89" s="205">
        <v>64</v>
      </c>
    </row>
    <row r="90" spans="1:38" s="206" customFormat="1" outlineLevel="1" x14ac:dyDescent="0.2">
      <c r="A90" s="52"/>
      <c r="B90" s="144" t="s">
        <v>282</v>
      </c>
      <c r="C90" s="168" t="s">
        <v>200</v>
      </c>
      <c r="D90" s="145" t="str">
        <f>IFERROR(VLOOKUP(C90,'[2]Material Comprado'!$B$3:$E$419,2,),"")</f>
        <v/>
      </c>
      <c r="E90" s="51" t="s">
        <v>279</v>
      </c>
      <c r="F90" s="194">
        <v>1</v>
      </c>
      <c r="G90" s="50"/>
      <c r="H90" s="146">
        <f t="shared" si="0"/>
        <v>12000</v>
      </c>
      <c r="I90" s="146">
        <f>'[2]Dados de Entrada'!$K$9</f>
        <v>500</v>
      </c>
      <c r="J90" s="49">
        <f>'[2]Dados de Entrada'!$M$9</f>
        <v>1</v>
      </c>
      <c r="K90" s="48"/>
      <c r="L90" s="195"/>
      <c r="M90" s="196"/>
      <c r="N90" s="197" t="str">
        <f>IFERROR(VLOOKUP(C90,'[2]Custo Hora'!$B$3:$D$75,2,),"")</f>
        <v xml:space="preserve">TOH009 - TORNO CNC HYUNDAI 9 SKT21                </v>
      </c>
      <c r="O90" s="196"/>
      <c r="P90" s="198">
        <v>3.5</v>
      </c>
      <c r="Q90" s="198">
        <v>1</v>
      </c>
      <c r="R90" s="207"/>
      <c r="S90" s="196"/>
      <c r="T90" s="195"/>
      <c r="U90" s="195"/>
      <c r="V90" s="208" t="str">
        <f>IFERROR((VLOOKUP(C90,'[2]Material Comprado'!$B$2:$E$439,4,FALSE)),"0")</f>
        <v>0</v>
      </c>
      <c r="W90" s="200">
        <f t="shared" si="1"/>
        <v>0</v>
      </c>
      <c r="X90" s="44"/>
      <c r="Y90" s="43"/>
      <c r="Z90" s="43"/>
      <c r="AA90" s="42"/>
      <c r="AB90" s="41">
        <f>IFERROR(((P90*VLOOKUP(C90,'[2]Custo Hora'!$B$3:$D$75,3,)/60)*F90),"0")</f>
        <v>5.833333333333333</v>
      </c>
      <c r="AC90" s="41">
        <f>IFERROR(((Q90*VLOOKUP(C90,'[2]Custo Hora'!$B$3:$D$75,3,))/(I90/J90)),"0")</f>
        <v>0.2</v>
      </c>
      <c r="AD90" s="40">
        <f t="shared" si="2"/>
        <v>6.0333333333333332</v>
      </c>
      <c r="AE90" s="201"/>
      <c r="AF90" s="202"/>
      <c r="AG90" s="203"/>
      <c r="AH90" s="195"/>
      <c r="AI90" s="204"/>
      <c r="AJ90" s="204"/>
      <c r="AK90" s="16">
        <f t="shared" si="4"/>
        <v>9.7388399638564434E-3</v>
      </c>
      <c r="AL90" s="205">
        <v>65</v>
      </c>
    </row>
    <row r="91" spans="1:38" s="206" customFormat="1" outlineLevel="1" x14ac:dyDescent="0.2">
      <c r="A91" s="52"/>
      <c r="B91" s="144" t="s">
        <v>282</v>
      </c>
      <c r="C91" s="168" t="s">
        <v>201</v>
      </c>
      <c r="D91" s="145" t="str">
        <f>IFERROR(VLOOKUP(C91,'[2]Material Comprado'!$B$3:$E$419,2,),"")</f>
        <v/>
      </c>
      <c r="E91" s="51" t="s">
        <v>279</v>
      </c>
      <c r="F91" s="194">
        <v>1</v>
      </c>
      <c r="G91" s="50"/>
      <c r="H91" s="146">
        <f t="shared" si="0"/>
        <v>12000</v>
      </c>
      <c r="I91" s="146">
        <f>'[2]Dados de Entrada'!$K$9</f>
        <v>500</v>
      </c>
      <c r="J91" s="49">
        <f>'[2]Dados de Entrada'!$M$9</f>
        <v>1</v>
      </c>
      <c r="K91" s="48"/>
      <c r="L91" s="195"/>
      <c r="M91" s="196"/>
      <c r="N91" s="197" t="str">
        <f>IFERROR(VLOOKUP(C91,'[2]Custo Hora'!$B$3:$D$75,2,),"")</f>
        <v xml:space="preserve">F.CV.V.20.09 GERADORA CV FELLOWS VISION FS-6 - 1  </v>
      </c>
      <c r="O91" s="196"/>
      <c r="P91" s="198">
        <v>6</v>
      </c>
      <c r="Q91" s="198">
        <v>0.5</v>
      </c>
      <c r="R91" s="207"/>
      <c r="S91" s="196"/>
      <c r="T91" s="195"/>
      <c r="U91" s="195"/>
      <c r="V91" s="208" t="str">
        <f>IFERROR((VLOOKUP(C91,'[2]Material Comprado'!$B$2:$E$439,4,FALSE)),"0")</f>
        <v>0</v>
      </c>
      <c r="W91" s="200">
        <f t="shared" si="1"/>
        <v>0</v>
      </c>
      <c r="X91" s="44"/>
      <c r="Y91" s="43"/>
      <c r="Z91" s="43"/>
      <c r="AA91" s="42"/>
      <c r="AB91" s="41">
        <f>IFERROR(((P91*VLOOKUP(C91,'[2]Custo Hora'!$B$3:$D$75,3,)/60)*F91),"0")</f>
        <v>8</v>
      </c>
      <c r="AC91" s="41">
        <f>IFERROR(((Q91*VLOOKUP(C91,'[2]Custo Hora'!$B$3:$D$75,3,))/(I91/J91)),"0")</f>
        <v>0.08</v>
      </c>
      <c r="AD91" s="40">
        <f t="shared" si="2"/>
        <v>8.08</v>
      </c>
      <c r="AE91" s="201"/>
      <c r="AF91" s="202"/>
      <c r="AG91" s="203"/>
      <c r="AH91" s="195"/>
      <c r="AI91" s="204"/>
      <c r="AJ91" s="204"/>
      <c r="AK91" s="16">
        <f t="shared" si="4"/>
        <v>1.3042512747175702E-2</v>
      </c>
      <c r="AL91" s="205">
        <v>66</v>
      </c>
    </row>
    <row r="92" spans="1:38" s="206" customFormat="1" outlineLevel="1" x14ac:dyDescent="0.2">
      <c r="A92" s="52"/>
      <c r="B92" s="144" t="s">
        <v>282</v>
      </c>
      <c r="C92" s="168" t="s">
        <v>33</v>
      </c>
      <c r="D92" s="145" t="str">
        <f>IFERROR(VLOOKUP(C92,'[2]Material Comprado'!$B$3:$E$419,2,),"")</f>
        <v/>
      </c>
      <c r="E92" s="51" t="s">
        <v>279</v>
      </c>
      <c r="F92" s="194">
        <v>1</v>
      </c>
      <c r="G92" s="50"/>
      <c r="H92" s="146">
        <f t="shared" si="0"/>
        <v>12000</v>
      </c>
      <c r="I92" s="146">
        <f>'[2]Dados de Entrada'!$K$9</f>
        <v>500</v>
      </c>
      <c r="J92" s="49">
        <f>'[2]Dados de Entrada'!$M$9</f>
        <v>1</v>
      </c>
      <c r="K92" s="48"/>
      <c r="L92" s="195"/>
      <c r="M92" s="196"/>
      <c r="N92" s="197" t="str">
        <f>IFERROR(VLOOKUP(C92,'[2]Custo Hora'!$B$3:$D$75,2,),"")</f>
        <v>GEC001 - G.CV.V.20.06 GERADORA</v>
      </c>
      <c r="O92" s="196"/>
      <c r="P92" s="198">
        <v>7</v>
      </c>
      <c r="Q92" s="198">
        <v>0.5</v>
      </c>
      <c r="R92" s="207"/>
      <c r="S92" s="196"/>
      <c r="T92" s="195"/>
      <c r="U92" s="195"/>
      <c r="V92" s="208" t="str">
        <f>IFERROR((VLOOKUP(C92,'[2]Material Comprado'!$B$2:$E$439,4,FALSE)),"0")</f>
        <v>0</v>
      </c>
      <c r="W92" s="200">
        <f t="shared" si="1"/>
        <v>0</v>
      </c>
      <c r="X92" s="44"/>
      <c r="Y92" s="43"/>
      <c r="Z92" s="43"/>
      <c r="AA92" s="42"/>
      <c r="AB92" s="41">
        <f>IFERROR(((P92*VLOOKUP(C92,'[2]Custo Hora'!$B$3:$D$75,3,)/60)*F92),"0")</f>
        <v>9.3333333333333339</v>
      </c>
      <c r="AC92" s="41">
        <f>IFERROR(((Q92*VLOOKUP(C92,'[2]Custo Hora'!$B$3:$D$75,3,))/(I92/J92)),"0")</f>
        <v>0.08</v>
      </c>
      <c r="AD92" s="40">
        <f t="shared" si="2"/>
        <v>9.413333333333334</v>
      </c>
      <c r="AE92" s="201"/>
      <c r="AF92" s="202"/>
      <c r="AG92" s="203"/>
      <c r="AH92" s="195"/>
      <c r="AI92" s="204"/>
      <c r="AJ92" s="204"/>
      <c r="AK92" s="16">
        <f t="shared" si="4"/>
        <v>1.519474257344232E-2</v>
      </c>
      <c r="AL92" s="205">
        <v>67</v>
      </c>
    </row>
    <row r="93" spans="1:38" s="206" customFormat="1" ht="10.8" outlineLevel="1" thickBot="1" x14ac:dyDescent="0.25">
      <c r="A93" s="52"/>
      <c r="B93" s="144" t="s">
        <v>282</v>
      </c>
      <c r="C93" s="168" t="s">
        <v>40</v>
      </c>
      <c r="D93" s="145" t="str">
        <f>IFERROR(VLOOKUP(C93,'[2]Material Comprado'!$B$3:$E$419,2,),"")</f>
        <v/>
      </c>
      <c r="E93" s="51" t="s">
        <v>279</v>
      </c>
      <c r="F93" s="194">
        <v>1</v>
      </c>
      <c r="G93" s="50"/>
      <c r="H93" s="146">
        <f t="shared" si="0"/>
        <v>12000</v>
      </c>
      <c r="I93" s="146">
        <f>'[2]Dados de Entrada'!$K$9</f>
        <v>500</v>
      </c>
      <c r="J93" s="49">
        <f>'[2]Dados de Entrada'!$M$9</f>
        <v>1</v>
      </c>
      <c r="K93" s="48"/>
      <c r="L93" s="195"/>
      <c r="M93" s="196"/>
      <c r="N93" s="197" t="str">
        <f>IFERROR(VLOOKUP(C93,'[2]Custo Hora'!$B$3:$D$75,2,),"")</f>
        <v>MET001/MET002 - METROLOGIA 1 E</v>
      </c>
      <c r="O93" s="196"/>
      <c r="P93" s="198"/>
      <c r="Q93" s="198"/>
      <c r="R93" s="207"/>
      <c r="S93" s="196"/>
      <c r="T93" s="195"/>
      <c r="U93" s="195"/>
      <c r="V93" s="208" t="str">
        <f>IFERROR((VLOOKUP(C93,'[2]Material Comprado'!$B$2:$E$439,4,FALSE)),"0")</f>
        <v>0</v>
      </c>
      <c r="W93" s="200">
        <f t="shared" si="1"/>
        <v>0</v>
      </c>
      <c r="X93" s="44"/>
      <c r="Y93" s="43"/>
      <c r="Z93" s="43"/>
      <c r="AA93" s="42"/>
      <c r="AB93" s="41">
        <f>IFERROR(((P93*VLOOKUP(C93,'[2]Custo Hora'!$B$3:$D$75,3,)/60)*F93),"0")</f>
        <v>0</v>
      </c>
      <c r="AC93" s="41">
        <f>IFERROR(((Q93*VLOOKUP(C93,'[2]Custo Hora'!$B$3:$D$75,3,))/(I93/J93)),"0")</f>
        <v>0</v>
      </c>
      <c r="AD93" s="40">
        <f t="shared" si="2"/>
        <v>0</v>
      </c>
      <c r="AE93" s="201"/>
      <c r="AF93" s="202"/>
      <c r="AG93" s="203"/>
      <c r="AH93" s="195"/>
      <c r="AI93" s="204"/>
      <c r="AJ93" s="204"/>
      <c r="AK93" s="16">
        <f t="shared" si="4"/>
        <v>0</v>
      </c>
      <c r="AL93" s="205">
        <v>68</v>
      </c>
    </row>
    <row r="94" spans="1:38" s="22" customFormat="1" ht="11.25" customHeight="1" outlineLevel="1" thickBot="1" x14ac:dyDescent="0.25">
      <c r="A94" s="52"/>
      <c r="B94" s="144">
        <v>4</v>
      </c>
      <c r="C94" s="168">
        <v>99511001102056</v>
      </c>
      <c r="D94" s="145" t="str">
        <f>IFERROR(VLOOKUP(C94,'Material Comprado'!$B$3:$E$422,2,),"")</f>
        <v>ACO RED LAM 20MNCR5 Ø101,60 X 56 MM</v>
      </c>
      <c r="E94" s="51"/>
      <c r="F94" s="153">
        <v>1</v>
      </c>
      <c r="G94" s="50"/>
      <c r="H94" s="146">
        <f t="shared" si="0"/>
        <v>12000</v>
      </c>
      <c r="I94" s="146">
        <f>'Dados de Entrada'!$K$9</f>
        <v>500</v>
      </c>
      <c r="J94" s="49">
        <f>'Dados de Entrada'!$M$9</f>
        <v>1</v>
      </c>
      <c r="K94" s="48"/>
      <c r="L94" s="36"/>
      <c r="M94" s="46"/>
      <c r="N94" s="147" t="str">
        <f>IFERROR(VLOOKUP(C94,'Custo Hora'!$B$3:$D$75,2,),"")</f>
        <v/>
      </c>
      <c r="O94" s="46"/>
      <c r="P94" s="190"/>
      <c r="Q94" s="190"/>
      <c r="R94" s="191"/>
      <c r="S94" s="192"/>
      <c r="T94" s="193"/>
      <c r="U94" s="193"/>
      <c r="V94" s="45">
        <f>IFERROR((VLOOKUP(C94,'Material Comprado'!$B$2:$E$442,4,FALSE)),"0")</f>
        <v>46.19</v>
      </c>
      <c r="W94" s="193">
        <f t="shared" si="1"/>
        <v>46.19</v>
      </c>
      <c r="X94" s="44"/>
      <c r="Y94" s="43"/>
      <c r="Z94" s="43"/>
      <c r="AA94" s="42"/>
      <c r="AB94" s="41" t="str">
        <f>IFERROR(((P94*VLOOKUP(C94,'Custo Hora'!$B$3:$D$75,3,)/60)*F94),"0")</f>
        <v>0</v>
      </c>
      <c r="AC94" s="41" t="str">
        <f>IFERROR(((Q94*VLOOKUP(C94,'Custo Hora'!$B$3:$D$75,3,))/(I94/J94)),"0")</f>
        <v>0</v>
      </c>
      <c r="AD94" s="40">
        <f t="shared" si="2"/>
        <v>46.19</v>
      </c>
      <c r="AE94" s="39"/>
      <c r="AF94" s="38"/>
      <c r="AG94" s="37"/>
      <c r="AH94" s="36"/>
      <c r="AI94" s="35"/>
      <c r="AJ94" s="35"/>
      <c r="AK94" s="16">
        <f t="shared" si="4"/>
        <v>7.455862175644129E-2</v>
      </c>
      <c r="AL94" s="179">
        <v>35</v>
      </c>
    </row>
    <row r="95" spans="1:38" s="22" customFormat="1" ht="11.25" customHeight="1" outlineLevel="1" thickBot="1" x14ac:dyDescent="0.25">
      <c r="A95" s="52"/>
      <c r="B95" s="144"/>
      <c r="C95" s="168"/>
      <c r="D95" s="145"/>
      <c r="E95" s="51"/>
      <c r="F95" s="153"/>
      <c r="G95" s="50"/>
      <c r="H95" s="146"/>
      <c r="I95" s="146"/>
      <c r="J95" s="49"/>
      <c r="K95" s="48"/>
      <c r="L95" s="36"/>
      <c r="M95" s="46"/>
      <c r="N95" s="147"/>
      <c r="O95" s="46"/>
      <c r="P95" s="190"/>
      <c r="Q95" s="190"/>
      <c r="R95" s="191"/>
      <c r="S95" s="192"/>
      <c r="T95" s="193"/>
      <c r="U95" s="193"/>
      <c r="V95" s="45"/>
      <c r="W95" s="193"/>
      <c r="X95" s="44"/>
      <c r="Y95" s="43"/>
      <c r="Z95" s="43"/>
      <c r="AA95" s="42"/>
      <c r="AB95" s="41"/>
      <c r="AC95" s="41"/>
      <c r="AD95" s="40"/>
      <c r="AE95" s="39"/>
      <c r="AF95" s="38"/>
      <c r="AG95" s="37"/>
      <c r="AH95" s="36"/>
      <c r="AI95" s="35"/>
      <c r="AJ95" s="35"/>
      <c r="AK95" s="16">
        <f t="shared" si="4"/>
        <v>0</v>
      </c>
      <c r="AL95" s="179">
        <v>36</v>
      </c>
    </row>
    <row r="96" spans="1:38" s="22" customFormat="1" ht="9" customHeight="1" outlineLevel="1" x14ac:dyDescent="0.2">
      <c r="A96" s="52"/>
      <c r="B96" s="144">
        <v>2</v>
      </c>
      <c r="C96" s="168">
        <v>76214199001</v>
      </c>
      <c r="D96" s="145" t="str">
        <f>IFERROR(VLOOKUP(C96,'Material Comprado'!$B$3:$E$422,2,),"")</f>
        <v>ENGRENAGEM MOVEL 24 Z-  TF 76 CAMBIO EATON</v>
      </c>
      <c r="E96" s="51"/>
      <c r="F96" s="153">
        <v>1</v>
      </c>
      <c r="G96" s="50"/>
      <c r="H96" s="146">
        <f t="shared" si="0"/>
        <v>12000</v>
      </c>
      <c r="I96" s="146">
        <f>'Dados de Entrada'!$K$9</f>
        <v>500</v>
      </c>
      <c r="J96" s="49">
        <f>'Dados de Entrada'!$M$9</f>
        <v>1</v>
      </c>
      <c r="K96" s="48"/>
      <c r="L96" s="36"/>
      <c r="M96" s="46"/>
      <c r="N96" s="147" t="str">
        <f>IFERROR(VLOOKUP(C96,'Custo Hora'!$B$3:$D$75,2,),"")</f>
        <v/>
      </c>
      <c r="O96" s="46"/>
      <c r="P96" s="190"/>
      <c r="Q96" s="190"/>
      <c r="R96" s="191"/>
      <c r="S96" s="192"/>
      <c r="T96" s="193"/>
      <c r="U96" s="193"/>
      <c r="V96" s="45">
        <f>IFERROR((VLOOKUP(C96,'Material Comprado'!$B$2:$E$442,4,FALSE)),"0")</f>
        <v>0</v>
      </c>
      <c r="W96" s="193">
        <f t="shared" si="1"/>
        <v>0</v>
      </c>
      <c r="X96" s="44"/>
      <c r="Y96" s="43"/>
      <c r="Z96" s="43"/>
      <c r="AA96" s="42"/>
      <c r="AB96" s="41" t="str">
        <f>IFERROR(((P96*VLOOKUP(C96,'Custo Hora'!$B$3:$D$75,3,)/60)*F96),"0")</f>
        <v>0</v>
      </c>
      <c r="AC96" s="41" t="str">
        <f>IFERROR(((Q96*VLOOKUP(C96,'Custo Hora'!$B$3:$D$75,3,))/(I96/J96)),"0")</f>
        <v>0</v>
      </c>
      <c r="AD96" s="40">
        <f t="shared" si="2"/>
        <v>0</v>
      </c>
      <c r="AE96" s="39"/>
      <c r="AF96" s="38"/>
      <c r="AG96" s="37"/>
      <c r="AH96" s="36"/>
      <c r="AI96" s="35"/>
      <c r="AJ96" s="35"/>
      <c r="AK96" s="16">
        <f t="shared" si="4"/>
        <v>0</v>
      </c>
      <c r="AL96" s="179">
        <v>37</v>
      </c>
    </row>
    <row r="97" spans="1:38" s="206" customFormat="1" ht="11.25" customHeight="1" outlineLevel="1" x14ac:dyDescent="0.2">
      <c r="A97" s="52"/>
      <c r="B97" s="144" t="s">
        <v>281</v>
      </c>
      <c r="C97" s="168" t="s">
        <v>40</v>
      </c>
      <c r="D97" s="145" t="str">
        <f>IFERROR(VLOOKUP(C97,'[2]Material Comprado'!$B$3:$E$419,2,),"")</f>
        <v/>
      </c>
      <c r="E97" s="51" t="s">
        <v>279</v>
      </c>
      <c r="F97" s="194">
        <v>1</v>
      </c>
      <c r="G97" s="50"/>
      <c r="H97" s="146">
        <f t="shared" si="0"/>
        <v>12000</v>
      </c>
      <c r="I97" s="146">
        <f>'[2]Dados de Entrada'!$K$9</f>
        <v>500</v>
      </c>
      <c r="J97" s="49">
        <f>'[2]Dados de Entrada'!$M$9</f>
        <v>1</v>
      </c>
      <c r="K97" s="48"/>
      <c r="L97" s="195"/>
      <c r="M97" s="196"/>
      <c r="N97" s="197" t="str">
        <f>IFERROR(VLOOKUP(C97,'[2]Custo Hora'!$B$3:$D$75,2,),"")</f>
        <v>MET001/MET002 - METROLOGIA 1 E</v>
      </c>
      <c r="O97" s="196"/>
      <c r="P97" s="198"/>
      <c r="Q97" s="198"/>
      <c r="R97" s="207"/>
      <c r="S97" s="196"/>
      <c r="T97" s="195"/>
      <c r="U97" s="195"/>
      <c r="V97" s="208" t="str">
        <f>IFERROR((VLOOKUP(C97,'[2]Material Comprado'!$B$2:$E$439,4,FALSE)),"0")</f>
        <v>0</v>
      </c>
      <c r="W97" s="200">
        <f t="shared" si="1"/>
        <v>0</v>
      </c>
      <c r="X97" s="44"/>
      <c r="Y97" s="43"/>
      <c r="Z97" s="43"/>
      <c r="AA97" s="42"/>
      <c r="AB97" s="41">
        <f>IFERROR(((P97*VLOOKUP(C97,'[2]Custo Hora'!$B$3:$D$75,3,)/60)*F97),"0")</f>
        <v>0</v>
      </c>
      <c r="AC97" s="41">
        <f>IFERROR(((Q97*VLOOKUP(C97,'[2]Custo Hora'!$B$3:$D$75,3,))/(I97/J97)),"0")</f>
        <v>0</v>
      </c>
      <c r="AD97" s="40">
        <f t="shared" si="2"/>
        <v>0</v>
      </c>
      <c r="AE97" s="201"/>
      <c r="AF97" s="202"/>
      <c r="AG97" s="203"/>
      <c r="AH97" s="195"/>
      <c r="AI97" s="204"/>
      <c r="AJ97" s="204"/>
      <c r="AK97" s="16">
        <f t="shared" si="4"/>
        <v>0</v>
      </c>
      <c r="AL97" s="205">
        <v>71</v>
      </c>
    </row>
    <row r="98" spans="1:38" s="206" customFormat="1" ht="11.25" customHeight="1" outlineLevel="1" x14ac:dyDescent="0.2">
      <c r="A98" s="52"/>
      <c r="B98" s="144" t="s">
        <v>281</v>
      </c>
      <c r="C98" s="168" t="s">
        <v>38</v>
      </c>
      <c r="D98" s="145" t="str">
        <f>IFERROR(VLOOKUP(C98,'[2]Material Comprado'!$B$3:$E$419,2,),"")</f>
        <v/>
      </c>
      <c r="E98" s="51" t="s">
        <v>279</v>
      </c>
      <c r="F98" s="194">
        <v>1</v>
      </c>
      <c r="G98" s="50"/>
      <c r="H98" s="146">
        <f t="shared" si="0"/>
        <v>12000</v>
      </c>
      <c r="I98" s="146">
        <f>'[2]Dados de Entrada'!$K$9</f>
        <v>500</v>
      </c>
      <c r="J98" s="49">
        <f>'[2]Dados de Entrada'!$M$9</f>
        <v>1</v>
      </c>
      <c r="K98" s="48"/>
      <c r="L98" s="195"/>
      <c r="M98" s="196"/>
      <c r="N98" s="197" t="str">
        <f>IFERROR(VLOOKUP(C98,'[2]Custo Hora'!$B$3:$D$75,2,),"")</f>
        <v>REB001 - RB.CV.001 REBARBADORA</v>
      </c>
      <c r="O98" s="196"/>
      <c r="P98" s="198">
        <v>3.5</v>
      </c>
      <c r="Q98" s="198">
        <v>0.5</v>
      </c>
      <c r="R98" s="207"/>
      <c r="S98" s="196"/>
      <c r="T98" s="195"/>
      <c r="U98" s="195"/>
      <c r="V98" s="208" t="str">
        <f>IFERROR((VLOOKUP(C98,'[2]Material Comprado'!$B$2:$E$439,4,FALSE)),"0")</f>
        <v>0</v>
      </c>
      <c r="W98" s="200">
        <f t="shared" si="1"/>
        <v>0</v>
      </c>
      <c r="X98" s="44"/>
      <c r="Y98" s="43"/>
      <c r="Z98" s="43"/>
      <c r="AA98" s="42"/>
      <c r="AB98" s="41">
        <f>IFERROR(((P98*VLOOKUP(C98,'[2]Custo Hora'!$B$3:$D$75,3,)/60)*F98),"0")</f>
        <v>4.083333333333333</v>
      </c>
      <c r="AC98" s="41">
        <f>IFERROR(((Q98*VLOOKUP(C98,'[2]Custo Hora'!$B$3:$D$75,3,))/(I98/J98)),"0")</f>
        <v>7.0000000000000007E-2</v>
      </c>
      <c r="AD98" s="40">
        <f t="shared" si="2"/>
        <v>4.1533333333333333</v>
      </c>
      <c r="AE98" s="201"/>
      <c r="AF98" s="202"/>
      <c r="AG98" s="203"/>
      <c r="AH98" s="195"/>
      <c r="AI98" s="204"/>
      <c r="AJ98" s="204"/>
      <c r="AK98" s="16">
        <f t="shared" si="4"/>
        <v>6.7041959088205132E-3</v>
      </c>
      <c r="AL98" s="205">
        <v>72</v>
      </c>
    </row>
    <row r="99" spans="1:38" s="206" customFormat="1" ht="11.25" customHeight="1" outlineLevel="1" thickBot="1" x14ac:dyDescent="0.25">
      <c r="A99" s="52"/>
      <c r="B99" s="144" t="s">
        <v>281</v>
      </c>
      <c r="C99" s="168" t="s">
        <v>58</v>
      </c>
      <c r="D99" s="145" t="str">
        <f>IFERROR(VLOOKUP(C99,'[2]Material Comprado'!$B$3:$E$419,2,),"")</f>
        <v/>
      </c>
      <c r="E99" s="51" t="s">
        <v>279</v>
      </c>
      <c r="F99" s="194">
        <v>1</v>
      </c>
      <c r="G99" s="50"/>
      <c r="H99" s="146">
        <f t="shared" si="0"/>
        <v>12000</v>
      </c>
      <c r="I99" s="146">
        <f>'[2]Dados de Entrada'!$K$9</f>
        <v>500</v>
      </c>
      <c r="J99" s="49">
        <f>'[2]Dados de Entrada'!$M$9</f>
        <v>1</v>
      </c>
      <c r="K99" s="48"/>
      <c r="L99" s="195"/>
      <c r="M99" s="196"/>
      <c r="N99" s="197" t="str">
        <f>IFERROR(VLOOKUP(C99,'[2]Custo Hora'!$B$3:$D$75,2,),"")</f>
        <v>APC001 - ARMAZENAMENTO PRODUTO</v>
      </c>
      <c r="O99" s="196"/>
      <c r="P99" s="198"/>
      <c r="Q99" s="198"/>
      <c r="R99" s="207"/>
      <c r="S99" s="196"/>
      <c r="T99" s="195"/>
      <c r="U99" s="195"/>
      <c r="V99" s="208" t="str">
        <f>IFERROR((VLOOKUP(C99,'[2]Material Comprado'!$B$2:$E$439,4,FALSE)),"0")</f>
        <v>0</v>
      </c>
      <c r="W99" s="200">
        <f t="shared" si="1"/>
        <v>0</v>
      </c>
      <c r="X99" s="44"/>
      <c r="Y99" s="43"/>
      <c r="Z99" s="43"/>
      <c r="AA99" s="42"/>
      <c r="AB99" s="41">
        <f>IFERROR(((P99*VLOOKUP(C99,'[2]Custo Hora'!$B$3:$D$75,3,)/60)*F99),"0")</f>
        <v>0</v>
      </c>
      <c r="AC99" s="41">
        <f>IFERROR(((Q99*VLOOKUP(C99,'[2]Custo Hora'!$B$3:$D$75,3,))/(I99/J99)),"0")</f>
        <v>0</v>
      </c>
      <c r="AD99" s="40">
        <f t="shared" si="2"/>
        <v>0</v>
      </c>
      <c r="AE99" s="201"/>
      <c r="AF99" s="202"/>
      <c r="AG99" s="203"/>
      <c r="AH99" s="195"/>
      <c r="AI99" s="204"/>
      <c r="AJ99" s="204"/>
      <c r="AK99" s="16">
        <f t="shared" si="4"/>
        <v>0</v>
      </c>
      <c r="AL99" s="205">
        <v>73</v>
      </c>
    </row>
    <row r="100" spans="1:38" s="22" customFormat="1" ht="11.25" customHeight="1" outlineLevel="1" thickBot="1" x14ac:dyDescent="0.25">
      <c r="A100" s="52"/>
      <c r="B100" s="144">
        <v>3</v>
      </c>
      <c r="C100" s="168" t="s">
        <v>283</v>
      </c>
      <c r="D100" s="145" t="str">
        <f>IFERROR(VLOOKUP(C100,'Material Comprado'!$B$3:$E$422,2,),"")</f>
        <v>NITRETADO - ENGRENAGEM MOVEL 20 Z TF75 DELIVERY</v>
      </c>
      <c r="E100" s="51"/>
      <c r="F100" s="153">
        <v>1</v>
      </c>
      <c r="G100" s="50"/>
      <c r="H100" s="146">
        <f t="shared" si="0"/>
        <v>12000</v>
      </c>
      <c r="I100" s="146">
        <f>'Dados de Entrada'!$K$9</f>
        <v>500</v>
      </c>
      <c r="J100" s="49">
        <f>'Dados de Entrada'!$M$9</f>
        <v>1</v>
      </c>
      <c r="K100" s="48"/>
      <c r="L100" s="36"/>
      <c r="M100" s="46"/>
      <c r="N100" s="147" t="str">
        <f>IFERROR(VLOOKUP(C100,'Custo Hora'!$B$3:$D$75,2,),"")</f>
        <v/>
      </c>
      <c r="O100" s="46"/>
      <c r="P100" s="190"/>
      <c r="Q100" s="190"/>
      <c r="R100" s="191"/>
      <c r="S100" s="192"/>
      <c r="T100" s="193"/>
      <c r="U100" s="193"/>
      <c r="V100" s="45">
        <f>IFERROR((VLOOKUP(C100,'Material Comprado'!$B$2:$E$442,4,FALSE)),"0")</f>
        <v>7.36</v>
      </c>
      <c r="W100" s="193">
        <f t="shared" si="1"/>
        <v>7.36</v>
      </c>
      <c r="X100" s="44"/>
      <c r="Y100" s="43"/>
      <c r="Z100" s="43"/>
      <c r="AA100" s="42"/>
      <c r="AB100" s="41" t="str">
        <f>IFERROR(((P100*VLOOKUP(C100,'Custo Hora'!$B$3:$D$75,3,)/60)*F100),"0")</f>
        <v>0</v>
      </c>
      <c r="AC100" s="41" t="str">
        <f>IFERROR(((Q100*VLOOKUP(C100,'Custo Hora'!$B$3:$D$75,3,))/(I100/J100)),"0")</f>
        <v>0</v>
      </c>
      <c r="AD100" s="40">
        <f t="shared" si="2"/>
        <v>7.36</v>
      </c>
      <c r="AE100" s="39"/>
      <c r="AF100" s="38"/>
      <c r="AG100" s="37"/>
      <c r="AH100" s="36"/>
      <c r="AI100" s="35"/>
      <c r="AJ100" s="35"/>
      <c r="AK100" s="16">
        <f t="shared" si="4"/>
        <v>1.1880308640991729E-2</v>
      </c>
      <c r="AL100" s="179">
        <v>38</v>
      </c>
    </row>
    <row r="101" spans="1:38" s="22" customFormat="1" ht="11.25" customHeight="1" outlineLevel="1" x14ac:dyDescent="0.2">
      <c r="A101" s="52"/>
      <c r="B101" s="144">
        <v>3</v>
      </c>
      <c r="C101" s="168" t="s">
        <v>244</v>
      </c>
      <c r="D101" s="145" t="str">
        <f>IFERROR(VLOOKUP(C101,'Material Comprado'!$B$3:$E$422,2,),"")</f>
        <v>USINADO - ENGRENAGEM MOVEL 24Z CAMBIO EATON</v>
      </c>
      <c r="E101" s="51"/>
      <c r="F101" s="153">
        <v>1</v>
      </c>
      <c r="G101" s="50"/>
      <c r="H101" s="146">
        <f t="shared" si="0"/>
        <v>12000</v>
      </c>
      <c r="I101" s="146">
        <f>'Dados de Entrada'!$K$9</f>
        <v>500</v>
      </c>
      <c r="J101" s="49">
        <f>'Dados de Entrada'!$M$9</f>
        <v>1</v>
      </c>
      <c r="K101" s="48"/>
      <c r="L101" s="36"/>
      <c r="M101" s="46"/>
      <c r="N101" s="147" t="str">
        <f>IFERROR(VLOOKUP(C101,'Custo Hora'!$B$3:$D$75,2,),"")</f>
        <v/>
      </c>
      <c r="O101" s="46"/>
      <c r="P101" s="190"/>
      <c r="Q101" s="190"/>
      <c r="R101" s="191"/>
      <c r="S101" s="192"/>
      <c r="T101" s="193"/>
      <c r="U101" s="193"/>
      <c r="V101" s="45">
        <f>IFERROR((VLOOKUP(C101,'Material Comprado'!$B$2:$E$442,4,FALSE)),"0")</f>
        <v>0</v>
      </c>
      <c r="W101" s="193">
        <f t="shared" si="1"/>
        <v>0</v>
      </c>
      <c r="X101" s="44"/>
      <c r="Y101" s="43"/>
      <c r="Z101" s="43"/>
      <c r="AA101" s="42"/>
      <c r="AB101" s="41" t="str">
        <f>IFERROR(((P101*VLOOKUP(C101,'Custo Hora'!$B$3:$D$75,3,)/60)*F101),"0")</f>
        <v>0</v>
      </c>
      <c r="AC101" s="41" t="str">
        <f>IFERROR(((Q101*VLOOKUP(C101,'Custo Hora'!$B$3:$D$75,3,))/(I101/J101)),"0")</f>
        <v>0</v>
      </c>
      <c r="AD101" s="40">
        <f t="shared" si="2"/>
        <v>0</v>
      </c>
      <c r="AE101" s="39"/>
      <c r="AF101" s="38"/>
      <c r="AG101" s="37"/>
      <c r="AH101" s="36"/>
      <c r="AI101" s="35"/>
      <c r="AJ101" s="35"/>
      <c r="AK101" s="16">
        <f t="shared" si="4"/>
        <v>0</v>
      </c>
      <c r="AL101" s="179">
        <v>39</v>
      </c>
    </row>
    <row r="102" spans="1:38" s="206" customFormat="1" ht="11.25" customHeight="1" outlineLevel="1" x14ac:dyDescent="0.2">
      <c r="A102" s="52"/>
      <c r="B102" s="144" t="s">
        <v>282</v>
      </c>
      <c r="C102" s="168" t="s">
        <v>58</v>
      </c>
      <c r="D102" s="145" t="str">
        <f>IFERROR(VLOOKUP(C102,'[2]Material Comprado'!$B$3:$E$419,2,),"")</f>
        <v/>
      </c>
      <c r="E102" s="51" t="s">
        <v>279</v>
      </c>
      <c r="F102" s="194">
        <v>1</v>
      </c>
      <c r="G102" s="50"/>
      <c r="H102" s="146">
        <f t="shared" si="0"/>
        <v>12000</v>
      </c>
      <c r="I102" s="146">
        <f>'[2]Dados de Entrada'!$K$9</f>
        <v>500</v>
      </c>
      <c r="J102" s="49">
        <f>'[2]Dados de Entrada'!$M$9</f>
        <v>1</v>
      </c>
      <c r="K102" s="48"/>
      <c r="L102" s="195"/>
      <c r="M102" s="196"/>
      <c r="N102" s="197" t="str">
        <f>IFERROR(VLOOKUP(C102,'[2]Custo Hora'!$B$3:$D$75,2,),"")</f>
        <v>APC001 - ARMAZENAMENTO PRODUTO</v>
      </c>
      <c r="O102" s="196"/>
      <c r="P102" s="198"/>
      <c r="Q102" s="198"/>
      <c r="R102" s="207"/>
      <c r="S102" s="196"/>
      <c r="T102" s="195"/>
      <c r="U102" s="195"/>
      <c r="V102" s="208" t="str">
        <f>IFERROR((VLOOKUP(C102,'[2]Material Comprado'!$B$2:$E$439,4,FALSE)),"0")</f>
        <v>0</v>
      </c>
      <c r="W102" s="200">
        <f t="shared" si="1"/>
        <v>0</v>
      </c>
      <c r="X102" s="44"/>
      <c r="Y102" s="43"/>
      <c r="Z102" s="43"/>
      <c r="AA102" s="42"/>
      <c r="AB102" s="41">
        <f>IFERROR(((P102*VLOOKUP(C102,'[2]Custo Hora'!$B$3:$D$75,3,)/60)*F102),"0")</f>
        <v>0</v>
      </c>
      <c r="AC102" s="41">
        <f>IFERROR(((Q102*VLOOKUP(C102,'[2]Custo Hora'!$B$3:$D$75,3,))/(I102/J102)),"0")</f>
        <v>0</v>
      </c>
      <c r="AD102" s="40">
        <f t="shared" si="2"/>
        <v>0</v>
      </c>
      <c r="AE102" s="201"/>
      <c r="AF102" s="202"/>
      <c r="AG102" s="203"/>
      <c r="AH102" s="195"/>
      <c r="AI102" s="204"/>
      <c r="AJ102" s="204"/>
      <c r="AK102" s="16">
        <f t="shared" si="4"/>
        <v>0</v>
      </c>
      <c r="AL102" s="205">
        <v>76</v>
      </c>
    </row>
    <row r="103" spans="1:38" s="206" customFormat="1" ht="11.25" customHeight="1" outlineLevel="1" x14ac:dyDescent="0.2">
      <c r="A103" s="52" t="s">
        <v>284</v>
      </c>
      <c r="B103" s="144" t="s">
        <v>282</v>
      </c>
      <c r="C103" s="168" t="s">
        <v>200</v>
      </c>
      <c r="D103" s="145" t="str">
        <f>IFERROR(VLOOKUP(C103,'[2]Material Comprado'!$B$3:$E$419,2,),"")</f>
        <v/>
      </c>
      <c r="E103" s="51" t="s">
        <v>279</v>
      </c>
      <c r="F103" s="194">
        <v>1</v>
      </c>
      <c r="G103" s="50"/>
      <c r="H103" s="146">
        <f t="shared" si="0"/>
        <v>12000</v>
      </c>
      <c r="I103" s="146">
        <f>'[2]Dados de Entrada'!$K$9</f>
        <v>500</v>
      </c>
      <c r="J103" s="49">
        <f>'[2]Dados de Entrada'!$M$9</f>
        <v>1</v>
      </c>
      <c r="K103" s="48"/>
      <c r="L103" s="195"/>
      <c r="M103" s="196"/>
      <c r="N103" s="197" t="str">
        <f>IFERROR(VLOOKUP(C103,'[2]Custo Hora'!$B$3:$D$75,2,),"")</f>
        <v xml:space="preserve">TOH009 - TORNO CNC HYUNDAI 9 SKT21                </v>
      </c>
      <c r="O103" s="196"/>
      <c r="P103" s="198">
        <v>3</v>
      </c>
      <c r="Q103" s="198">
        <v>0.5</v>
      </c>
      <c r="R103" s="207"/>
      <c r="S103" s="196"/>
      <c r="T103" s="195"/>
      <c r="U103" s="195"/>
      <c r="V103" s="208" t="str">
        <f>IFERROR((VLOOKUP(C103,'[2]Material Comprado'!$B$2:$E$439,4,FALSE)),"0")</f>
        <v>0</v>
      </c>
      <c r="W103" s="200">
        <f t="shared" si="1"/>
        <v>0</v>
      </c>
      <c r="X103" s="44"/>
      <c r="Y103" s="43"/>
      <c r="Z103" s="43"/>
      <c r="AA103" s="42"/>
      <c r="AB103" s="41">
        <f>IFERROR(((P103*VLOOKUP(C103,'[2]Custo Hora'!$B$3:$D$75,3,)/60)*F103),"0")</f>
        <v>5</v>
      </c>
      <c r="AC103" s="41">
        <f>IFERROR(((Q103*VLOOKUP(C103,'[2]Custo Hora'!$B$3:$D$75,3,))/(I103/J103)),"0")</f>
        <v>0.1</v>
      </c>
      <c r="AD103" s="40">
        <f t="shared" si="2"/>
        <v>5.0999999999999996</v>
      </c>
      <c r="AE103" s="201"/>
      <c r="AF103" s="202"/>
      <c r="AG103" s="203"/>
      <c r="AH103" s="195"/>
      <c r="AI103" s="204"/>
      <c r="AJ103" s="204"/>
      <c r="AK103" s="16">
        <f t="shared" si="4"/>
        <v>8.2322790854698121E-3</v>
      </c>
      <c r="AL103" s="205">
        <v>77</v>
      </c>
    </row>
    <row r="104" spans="1:38" s="206" customFormat="1" ht="11.25" customHeight="1" outlineLevel="1" x14ac:dyDescent="0.2">
      <c r="A104" s="52"/>
      <c r="B104" s="144" t="s">
        <v>282</v>
      </c>
      <c r="C104" s="168" t="s">
        <v>200</v>
      </c>
      <c r="D104" s="145" t="str">
        <f>IFERROR(VLOOKUP(C104,'[2]Material Comprado'!$B$3:$E$419,2,),"")</f>
        <v/>
      </c>
      <c r="E104" s="51" t="s">
        <v>279</v>
      </c>
      <c r="F104" s="194">
        <v>1</v>
      </c>
      <c r="G104" s="50"/>
      <c r="H104" s="146">
        <f t="shared" si="0"/>
        <v>12000</v>
      </c>
      <c r="I104" s="146">
        <f>'[2]Dados de Entrada'!$K$9</f>
        <v>500</v>
      </c>
      <c r="J104" s="49">
        <f>'[2]Dados de Entrada'!$M$9</f>
        <v>1</v>
      </c>
      <c r="K104" s="48"/>
      <c r="L104" s="195"/>
      <c r="M104" s="196"/>
      <c r="N104" s="197" t="str">
        <f>IFERROR(VLOOKUP(C104,'[2]Custo Hora'!$B$3:$D$75,2,),"")</f>
        <v xml:space="preserve">TOH009 - TORNO CNC HYUNDAI 9 SKT21                </v>
      </c>
      <c r="O104" s="196"/>
      <c r="P104" s="198">
        <v>3.5</v>
      </c>
      <c r="Q104" s="198">
        <v>0.5</v>
      </c>
      <c r="R104" s="207"/>
      <c r="S104" s="196"/>
      <c r="T104" s="195"/>
      <c r="U104" s="195"/>
      <c r="V104" s="208" t="str">
        <f>IFERROR((VLOOKUP(C104,'[2]Material Comprado'!$B$2:$E$439,4,FALSE)),"0")</f>
        <v>0</v>
      </c>
      <c r="W104" s="200">
        <f t="shared" si="1"/>
        <v>0</v>
      </c>
      <c r="X104" s="44"/>
      <c r="Y104" s="43"/>
      <c r="Z104" s="43"/>
      <c r="AA104" s="42"/>
      <c r="AB104" s="41">
        <f>IFERROR(((P104*VLOOKUP(C104,'[2]Custo Hora'!$B$3:$D$75,3,)/60)*F104),"0")</f>
        <v>5.833333333333333</v>
      </c>
      <c r="AC104" s="41">
        <f>IFERROR(((Q104*VLOOKUP(C104,'[2]Custo Hora'!$B$3:$D$75,3,))/(I104/J104)),"0")</f>
        <v>0.1</v>
      </c>
      <c r="AD104" s="40">
        <f t="shared" si="2"/>
        <v>5.9333333333333327</v>
      </c>
      <c r="AE104" s="201"/>
      <c r="AF104" s="202"/>
      <c r="AG104" s="203"/>
      <c r="AH104" s="195"/>
      <c r="AI104" s="204"/>
      <c r="AJ104" s="204"/>
      <c r="AK104" s="16">
        <f t="shared" si="4"/>
        <v>9.5774227268864472E-3</v>
      </c>
      <c r="AL104" s="205">
        <v>78</v>
      </c>
    </row>
    <row r="105" spans="1:38" s="206" customFormat="1" ht="11.25" customHeight="1" outlineLevel="1" x14ac:dyDescent="0.2">
      <c r="A105" s="52"/>
      <c r="B105" s="144" t="s">
        <v>282</v>
      </c>
      <c r="C105" s="168" t="s">
        <v>201</v>
      </c>
      <c r="D105" s="145" t="str">
        <f>IFERROR(VLOOKUP(C105,'[2]Material Comprado'!$B$3:$E$419,2,),"")</f>
        <v/>
      </c>
      <c r="E105" s="51" t="s">
        <v>279</v>
      </c>
      <c r="F105" s="194">
        <v>1</v>
      </c>
      <c r="G105" s="50"/>
      <c r="H105" s="146">
        <f t="shared" si="0"/>
        <v>12000</v>
      </c>
      <c r="I105" s="146">
        <f>'[2]Dados de Entrada'!$K$9</f>
        <v>500</v>
      </c>
      <c r="J105" s="49">
        <f>'[2]Dados de Entrada'!$M$9</f>
        <v>1</v>
      </c>
      <c r="K105" s="48"/>
      <c r="L105" s="195"/>
      <c r="M105" s="196"/>
      <c r="N105" s="197" t="str">
        <f>IFERROR(VLOOKUP(C105,'[2]Custo Hora'!$B$3:$D$75,2,),"")</f>
        <v xml:space="preserve">F.CV.V.20.09 GERADORA CV FELLOWS VISION FS-6 - 1  </v>
      </c>
      <c r="O105" s="196"/>
      <c r="P105" s="198">
        <v>7</v>
      </c>
      <c r="Q105" s="198">
        <v>0.5</v>
      </c>
      <c r="R105" s="207"/>
      <c r="S105" s="196"/>
      <c r="T105" s="195"/>
      <c r="U105" s="195"/>
      <c r="V105" s="208" t="str">
        <f>IFERROR((VLOOKUP(C105,'[2]Material Comprado'!$B$2:$E$439,4,FALSE)),"0")</f>
        <v>0</v>
      </c>
      <c r="W105" s="200">
        <f t="shared" si="1"/>
        <v>0</v>
      </c>
      <c r="X105" s="44"/>
      <c r="Y105" s="43"/>
      <c r="Z105" s="43"/>
      <c r="AA105" s="42"/>
      <c r="AB105" s="41">
        <f>IFERROR(((P105*VLOOKUP(C105,'[2]Custo Hora'!$B$3:$D$75,3,)/60)*F105),"0")</f>
        <v>9.3333333333333339</v>
      </c>
      <c r="AC105" s="41">
        <f>IFERROR(((Q105*VLOOKUP(C105,'[2]Custo Hora'!$B$3:$D$75,3,))/(I105/J105)),"0")</f>
        <v>0.08</v>
      </c>
      <c r="AD105" s="40">
        <f t="shared" si="2"/>
        <v>9.413333333333334</v>
      </c>
      <c r="AE105" s="201"/>
      <c r="AF105" s="202"/>
      <c r="AG105" s="203"/>
      <c r="AH105" s="195"/>
      <c r="AI105" s="204"/>
      <c r="AJ105" s="204"/>
      <c r="AK105" s="16">
        <f t="shared" si="4"/>
        <v>1.519474257344232E-2</v>
      </c>
      <c r="AL105" s="205">
        <v>79</v>
      </c>
    </row>
    <row r="106" spans="1:38" s="206" customFormat="1" ht="11.25" customHeight="1" outlineLevel="1" x14ac:dyDescent="0.2">
      <c r="A106" s="52"/>
      <c r="B106" s="144" t="s">
        <v>282</v>
      </c>
      <c r="C106" s="168" t="s">
        <v>8</v>
      </c>
      <c r="D106" s="145" t="str">
        <f>IFERROR(VLOOKUP(C106,'[2]Material Comprado'!$B$3:$E$419,2,),"")</f>
        <v/>
      </c>
      <c r="E106" s="51" t="s">
        <v>279</v>
      </c>
      <c r="F106" s="194">
        <v>1</v>
      </c>
      <c r="G106" s="50"/>
      <c r="H106" s="146">
        <f t="shared" si="0"/>
        <v>12000</v>
      </c>
      <c r="I106" s="146">
        <f>'[2]Dados de Entrada'!$K$9</f>
        <v>500</v>
      </c>
      <c r="J106" s="49">
        <f>'[2]Dados de Entrada'!$M$9</f>
        <v>1</v>
      </c>
      <c r="K106" s="48"/>
      <c r="L106" s="195"/>
      <c r="M106" s="196"/>
      <c r="N106" s="197" t="str">
        <f>IFERROR(VLOOKUP(C106,'[2]Custo Hora'!$B$3:$D$75,2,),"")</f>
        <v>BCO002 - B.CV.H.20.02 BROCHADE</v>
      </c>
      <c r="O106" s="196"/>
      <c r="P106" s="198">
        <v>1.5</v>
      </c>
      <c r="Q106" s="198">
        <v>0.5</v>
      </c>
      <c r="R106" s="207"/>
      <c r="S106" s="196"/>
      <c r="T106" s="195"/>
      <c r="U106" s="195"/>
      <c r="V106" s="208" t="str">
        <f>IFERROR((VLOOKUP(C106,'[2]Material Comprado'!$B$2:$E$439,4,FALSE)),"0")</f>
        <v>0</v>
      </c>
      <c r="W106" s="200">
        <f t="shared" si="1"/>
        <v>0</v>
      </c>
      <c r="X106" s="44"/>
      <c r="Y106" s="43"/>
      <c r="Z106" s="43"/>
      <c r="AA106" s="42"/>
      <c r="AB106" s="41">
        <f>IFERROR(((P106*VLOOKUP(C106,'[2]Custo Hora'!$B$3:$D$75,3,)/60)*F106),"0")</f>
        <v>2</v>
      </c>
      <c r="AC106" s="41">
        <f>IFERROR(((Q106*VLOOKUP(C106,'[2]Custo Hora'!$B$3:$D$75,3,))/(I106/J106)),"0")</f>
        <v>0.08</v>
      </c>
      <c r="AD106" s="40">
        <f t="shared" si="2"/>
        <v>2.08</v>
      </c>
      <c r="AE106" s="201"/>
      <c r="AF106" s="202"/>
      <c r="AG106" s="203"/>
      <c r="AH106" s="195"/>
      <c r="AI106" s="204"/>
      <c r="AJ106" s="204"/>
      <c r="AK106" s="16">
        <f t="shared" si="4"/>
        <v>3.3574785289759235E-3</v>
      </c>
      <c r="AL106" s="205">
        <v>80</v>
      </c>
    </row>
    <row r="107" spans="1:38" s="206" customFormat="1" ht="11.25" customHeight="1" outlineLevel="1" thickBot="1" x14ac:dyDescent="0.25">
      <c r="A107" s="52"/>
      <c r="B107" s="144" t="s">
        <v>282</v>
      </c>
      <c r="C107" s="168" t="s">
        <v>40</v>
      </c>
      <c r="D107" s="145" t="str">
        <f>IFERROR(VLOOKUP(C107,'[2]Material Comprado'!$B$3:$E$419,2,),"")</f>
        <v/>
      </c>
      <c r="E107" s="51" t="s">
        <v>279</v>
      </c>
      <c r="F107" s="194">
        <v>1</v>
      </c>
      <c r="G107" s="50"/>
      <c r="H107" s="146">
        <f t="shared" si="0"/>
        <v>12000</v>
      </c>
      <c r="I107" s="146">
        <f>'[2]Dados de Entrada'!$K$9</f>
        <v>500</v>
      </c>
      <c r="J107" s="49">
        <f>'[2]Dados de Entrada'!$M$9</f>
        <v>1</v>
      </c>
      <c r="K107" s="48"/>
      <c r="L107" s="195"/>
      <c r="M107" s="196"/>
      <c r="N107" s="197" t="str">
        <f>IFERROR(VLOOKUP(C107,'[2]Custo Hora'!$B$3:$D$75,2,),"")</f>
        <v>MET001/MET002 - METROLOGIA 1 E</v>
      </c>
      <c r="O107" s="196"/>
      <c r="P107" s="198"/>
      <c r="Q107" s="198"/>
      <c r="R107" s="207"/>
      <c r="S107" s="196"/>
      <c r="T107" s="195"/>
      <c r="U107" s="195"/>
      <c r="V107" s="208" t="str">
        <f>IFERROR((VLOOKUP(C107,'[2]Material Comprado'!$B$2:$E$439,4,FALSE)),"0")</f>
        <v>0</v>
      </c>
      <c r="W107" s="200">
        <f t="shared" si="1"/>
        <v>0</v>
      </c>
      <c r="X107" s="44"/>
      <c r="Y107" s="43"/>
      <c r="Z107" s="43"/>
      <c r="AA107" s="42"/>
      <c r="AB107" s="41">
        <f>IFERROR(((P107*VLOOKUP(C107,'[2]Custo Hora'!$B$3:$D$75,3,)/60)*F107),"0")</f>
        <v>0</v>
      </c>
      <c r="AC107" s="41">
        <f>IFERROR(((Q107*VLOOKUP(C107,'[2]Custo Hora'!$B$3:$D$75,3,))/(I107/J107)),"0")</f>
        <v>0</v>
      </c>
      <c r="AD107" s="40">
        <f t="shared" si="2"/>
        <v>0</v>
      </c>
      <c r="AE107" s="201"/>
      <c r="AF107" s="202"/>
      <c r="AG107" s="203"/>
      <c r="AH107" s="195"/>
      <c r="AI107" s="204"/>
      <c r="AJ107" s="204"/>
      <c r="AK107" s="16">
        <f t="shared" si="4"/>
        <v>0</v>
      </c>
      <c r="AL107" s="205">
        <v>81</v>
      </c>
    </row>
    <row r="108" spans="1:38" s="22" customFormat="1" ht="11.25" customHeight="1" outlineLevel="1" thickBot="1" x14ac:dyDescent="0.25">
      <c r="A108" s="52"/>
      <c r="B108" s="144">
        <v>4</v>
      </c>
      <c r="C108" s="168">
        <v>99511001102036</v>
      </c>
      <c r="D108" s="145" t="str">
        <f>IFERROR(VLOOKUP(C108,'Material Comprado'!$B$3:$E$422,2,),"")</f>
        <v>ACO RED LAM 20MNCR5 Ø101,60 X 36MM</v>
      </c>
      <c r="E108" s="51"/>
      <c r="F108" s="153">
        <v>1</v>
      </c>
      <c r="G108" s="50"/>
      <c r="H108" s="146">
        <f t="shared" si="0"/>
        <v>12000</v>
      </c>
      <c r="I108" s="146">
        <f>'Dados de Entrada'!$K$9</f>
        <v>500</v>
      </c>
      <c r="J108" s="49">
        <f>'Dados de Entrada'!$M$9</f>
        <v>1</v>
      </c>
      <c r="K108" s="48"/>
      <c r="L108" s="36"/>
      <c r="M108" s="46"/>
      <c r="N108" s="147" t="str">
        <f>IFERROR(VLOOKUP(C108,'Custo Hora'!$B$3:$D$75,2,),"")</f>
        <v/>
      </c>
      <c r="O108" s="46"/>
      <c r="P108" s="190"/>
      <c r="Q108" s="190"/>
      <c r="R108" s="191"/>
      <c r="S108" s="192"/>
      <c r="T108" s="193"/>
      <c r="U108" s="193"/>
      <c r="V108" s="45">
        <f>IFERROR((VLOOKUP(C108,'Material Comprado'!$B$2:$E$442,4,FALSE)),"0")</f>
        <v>30.55</v>
      </c>
      <c r="W108" s="193">
        <f t="shared" si="1"/>
        <v>30.55</v>
      </c>
      <c r="X108" s="44"/>
      <c r="Y108" s="43"/>
      <c r="Z108" s="43"/>
      <c r="AA108" s="42"/>
      <c r="AB108" s="41" t="str">
        <f>IFERROR(((P108*VLOOKUP(C108,'Custo Hora'!$B$3:$D$75,3,)/60)*F108),"0")</f>
        <v>0</v>
      </c>
      <c r="AC108" s="41" t="str">
        <f>IFERROR(((Q108*VLOOKUP(C108,'Custo Hora'!$B$3:$D$75,3,))/(I108/J108)),"0")</f>
        <v>0</v>
      </c>
      <c r="AD108" s="40">
        <f t="shared" si="2"/>
        <v>30.55</v>
      </c>
      <c r="AE108" s="39"/>
      <c r="AF108" s="38"/>
      <c r="AG108" s="37"/>
      <c r="AH108" s="36"/>
      <c r="AI108" s="35"/>
      <c r="AJ108" s="35"/>
      <c r="AK108" s="16">
        <f t="shared" si="4"/>
        <v>4.9312965894333878E-2</v>
      </c>
      <c r="AL108" s="179">
        <v>40</v>
      </c>
    </row>
    <row r="109" spans="1:38" s="22" customFormat="1" ht="11.25" customHeight="1" outlineLevel="1" thickBot="1" x14ac:dyDescent="0.25">
      <c r="A109" s="52"/>
      <c r="B109" s="144"/>
      <c r="C109" s="168"/>
      <c r="D109" s="145"/>
      <c r="E109" s="51"/>
      <c r="F109" s="153"/>
      <c r="G109" s="50"/>
      <c r="H109" s="146"/>
      <c r="I109" s="146"/>
      <c r="J109" s="49"/>
      <c r="K109" s="48"/>
      <c r="L109" s="36"/>
      <c r="M109" s="46"/>
      <c r="N109" s="147"/>
      <c r="O109" s="46"/>
      <c r="P109" s="190"/>
      <c r="Q109" s="190"/>
      <c r="R109" s="191"/>
      <c r="S109" s="192"/>
      <c r="T109" s="193"/>
      <c r="U109" s="193"/>
      <c r="V109" s="45"/>
      <c r="W109" s="193"/>
      <c r="X109" s="44"/>
      <c r="Y109" s="43"/>
      <c r="Z109" s="43"/>
      <c r="AA109" s="42"/>
      <c r="AB109" s="41"/>
      <c r="AC109" s="41"/>
      <c r="AD109" s="40"/>
      <c r="AE109" s="39"/>
      <c r="AF109" s="38"/>
      <c r="AG109" s="37"/>
      <c r="AH109" s="36"/>
      <c r="AI109" s="35"/>
      <c r="AJ109" s="35"/>
      <c r="AK109" s="16">
        <f t="shared" si="4"/>
        <v>0</v>
      </c>
      <c r="AL109" s="179">
        <v>41</v>
      </c>
    </row>
    <row r="110" spans="1:38" s="22" customFormat="1" ht="11.25" customHeight="1" outlineLevel="1" thickBot="1" x14ac:dyDescent="0.25">
      <c r="A110" s="52"/>
      <c r="B110" s="144">
        <v>2</v>
      </c>
      <c r="C110" s="168">
        <v>40601008004</v>
      </c>
      <c r="D110" s="145" t="str">
        <f>IFERROR(VLOOKUP(C110,'Material Comprado'!$B$3:$E$422,2,),"")</f>
        <v>CALCO DA BASE TF 76 (4,75) EM ACO</v>
      </c>
      <c r="E110" s="51"/>
      <c r="F110" s="153">
        <v>1</v>
      </c>
      <c r="G110" s="50"/>
      <c r="H110" s="146">
        <f t="shared" si="0"/>
        <v>12000</v>
      </c>
      <c r="I110" s="146">
        <f>'Dados de Entrada'!$K$9</f>
        <v>500</v>
      </c>
      <c r="J110" s="49">
        <f>'Dados de Entrada'!$M$9</f>
        <v>1</v>
      </c>
      <c r="K110" s="48"/>
      <c r="L110" s="36"/>
      <c r="M110" s="46"/>
      <c r="N110" s="147" t="str">
        <f>IFERROR(VLOOKUP(C110,'Custo Hora'!$B$3:$D$75,2,),"")</f>
        <v/>
      </c>
      <c r="O110" s="46"/>
      <c r="P110" s="190"/>
      <c r="Q110" s="190"/>
      <c r="R110" s="191"/>
      <c r="S110" s="192"/>
      <c r="T110" s="193"/>
      <c r="U110" s="193"/>
      <c r="V110" s="45">
        <f>IFERROR((VLOOKUP(C110,'Material Comprado'!$B$2:$E$442,4,FALSE)),"0")</f>
        <v>17.22</v>
      </c>
      <c r="W110" s="193">
        <f t="shared" si="1"/>
        <v>17.22</v>
      </c>
      <c r="X110" s="44"/>
      <c r="Y110" s="43"/>
      <c r="Z110" s="43"/>
      <c r="AA110" s="42"/>
      <c r="AB110" s="41" t="str">
        <f>IFERROR(((P110*VLOOKUP(C110,'Custo Hora'!$B$3:$D$75,3,)/60)*F110),"0")</f>
        <v>0</v>
      </c>
      <c r="AC110" s="41" t="str">
        <f>IFERROR(((Q110*VLOOKUP(C110,'Custo Hora'!$B$3:$D$75,3,))/(I110/J110)),"0")</f>
        <v>0</v>
      </c>
      <c r="AD110" s="40">
        <f t="shared" si="2"/>
        <v>17.22</v>
      </c>
      <c r="AE110" s="39"/>
      <c r="AF110" s="38"/>
      <c r="AG110" s="37"/>
      <c r="AH110" s="36"/>
      <c r="AI110" s="35"/>
      <c r="AJ110" s="35"/>
      <c r="AK110" s="16">
        <f t="shared" si="4"/>
        <v>2.7796048206233364E-2</v>
      </c>
      <c r="AL110" s="179">
        <v>42</v>
      </c>
    </row>
    <row r="111" spans="1:38" s="22" customFormat="1" ht="10.199999999999999" customHeight="1" outlineLevel="1" thickBot="1" x14ac:dyDescent="0.25">
      <c r="A111" s="52"/>
      <c r="B111" s="144">
        <v>3</v>
      </c>
      <c r="C111" s="180">
        <v>70595002005</v>
      </c>
      <c r="D111" s="145" t="str">
        <f>IFERROR(VLOOKUP(C111,'Material Comprado'!$B$3:$E$422,2,),"")</f>
        <v>CORTADO A LASER CALCO GUARNICAO DA BASE TF76 CAMBIO EATON FS 6306</v>
      </c>
      <c r="E111" s="51"/>
      <c r="F111" s="153">
        <v>1</v>
      </c>
      <c r="G111" s="50"/>
      <c r="H111" s="146">
        <f t="shared" si="0"/>
        <v>12000</v>
      </c>
      <c r="I111" s="146">
        <f>'Dados de Entrada'!$K$9</f>
        <v>500</v>
      </c>
      <c r="J111" s="49">
        <f>'Dados de Entrada'!$M$9</f>
        <v>1</v>
      </c>
      <c r="K111" s="48"/>
      <c r="L111" s="36"/>
      <c r="M111" s="46"/>
      <c r="N111" s="147" t="str">
        <f>IFERROR(VLOOKUP(C111,'Custo Hora'!$B$3:$D$75,2,),"")</f>
        <v/>
      </c>
      <c r="O111" s="46"/>
      <c r="P111" s="190"/>
      <c r="Q111" s="190"/>
      <c r="R111" s="191"/>
      <c r="S111" s="192"/>
      <c r="T111" s="193"/>
      <c r="U111" s="193"/>
      <c r="V111" s="45">
        <f>IFERROR((VLOOKUP(C111,'Material Comprado'!$B$2:$E$442,4,FALSE)),"0")</f>
        <v>5</v>
      </c>
      <c r="W111" s="193">
        <f t="shared" si="1"/>
        <v>5</v>
      </c>
      <c r="X111" s="44"/>
      <c r="Y111" s="43"/>
      <c r="Z111" s="43"/>
      <c r="AA111" s="42"/>
      <c r="AB111" s="41" t="str">
        <f>IFERROR(((P111*VLOOKUP(C111,'Custo Hora'!$B$3:$D$75,3,)/60)*F111),"0")</f>
        <v>0</v>
      </c>
      <c r="AC111" s="41" t="str">
        <f>IFERROR(((Q111*VLOOKUP(C111,'Custo Hora'!$B$3:$D$75,3,))/(I111/J111)),"0")</f>
        <v>0</v>
      </c>
      <c r="AD111" s="40">
        <f t="shared" si="2"/>
        <v>5</v>
      </c>
      <c r="AE111" s="39"/>
      <c r="AF111" s="38"/>
      <c r="AG111" s="37"/>
      <c r="AH111" s="36"/>
      <c r="AI111" s="35"/>
      <c r="AJ111" s="35"/>
      <c r="AK111" s="16">
        <f t="shared" si="4"/>
        <v>8.0708618484998159E-3</v>
      </c>
      <c r="AL111" s="179">
        <v>43</v>
      </c>
    </row>
    <row r="112" spans="1:38" s="22" customFormat="1" ht="10.199999999999999" customHeight="1" outlineLevel="1" thickBot="1" x14ac:dyDescent="0.25">
      <c r="A112" s="52"/>
      <c r="B112" s="144"/>
      <c r="C112" s="180"/>
      <c r="D112" s="145"/>
      <c r="E112" s="51"/>
      <c r="F112" s="153"/>
      <c r="G112" s="50"/>
      <c r="H112" s="146"/>
      <c r="I112" s="146"/>
      <c r="J112" s="49"/>
      <c r="K112" s="48"/>
      <c r="L112" s="36"/>
      <c r="M112" s="46"/>
      <c r="N112" s="147"/>
      <c r="O112" s="46"/>
      <c r="P112" s="190"/>
      <c r="Q112" s="190"/>
      <c r="R112" s="191"/>
      <c r="S112" s="192"/>
      <c r="T112" s="193"/>
      <c r="U112" s="193"/>
      <c r="V112" s="45"/>
      <c r="W112" s="193"/>
      <c r="X112" s="44"/>
      <c r="Y112" s="43"/>
      <c r="Z112" s="43"/>
      <c r="AA112" s="42"/>
      <c r="AB112" s="41"/>
      <c r="AC112" s="41"/>
      <c r="AD112" s="40"/>
      <c r="AE112" s="39"/>
      <c r="AF112" s="38"/>
      <c r="AG112" s="37"/>
      <c r="AH112" s="36"/>
      <c r="AI112" s="35"/>
      <c r="AJ112" s="35"/>
      <c r="AK112" s="16">
        <f t="shared" si="4"/>
        <v>0</v>
      </c>
      <c r="AL112" s="179">
        <v>44</v>
      </c>
    </row>
    <row r="113" spans="1:38" s="22" customFormat="1" ht="11.25" customHeight="1" outlineLevel="1" thickBot="1" x14ac:dyDescent="0.25">
      <c r="A113" s="52"/>
      <c r="B113" s="144">
        <v>2</v>
      </c>
      <c r="C113" s="168">
        <v>40601008002</v>
      </c>
      <c r="D113" s="145" t="str">
        <f>IFERROR(VLOOKUP(C113,'Material Comprado'!$B$3:$E$422,2,),"")</f>
        <v>CALCO DA BASE TF 40 (2,7) EM ACO</v>
      </c>
      <c r="E113" s="51"/>
      <c r="F113" s="153">
        <v>1</v>
      </c>
      <c r="G113" s="50"/>
      <c r="H113" s="146">
        <f t="shared" ref="H113:H144" si="5">I113*12*2</f>
        <v>12000</v>
      </c>
      <c r="I113" s="146">
        <f>'Dados de Entrada'!$K$9</f>
        <v>500</v>
      </c>
      <c r="J113" s="49">
        <f>'Dados de Entrada'!$M$9</f>
        <v>1</v>
      </c>
      <c r="K113" s="48"/>
      <c r="L113" s="36"/>
      <c r="M113" s="46"/>
      <c r="N113" s="147" t="str">
        <f>IFERROR(VLOOKUP(C113,'Custo Hora'!$B$3:$D$75,2,),"")</f>
        <v/>
      </c>
      <c r="O113" s="46"/>
      <c r="P113" s="190"/>
      <c r="Q113" s="190"/>
      <c r="R113" s="191"/>
      <c r="S113" s="192"/>
      <c r="T113" s="193"/>
      <c r="U113" s="193"/>
      <c r="V113" s="45">
        <f>IFERROR((VLOOKUP(C113,'Material Comprado'!$B$2:$E$442,4,FALSE)),"0")</f>
        <v>8.59</v>
      </c>
      <c r="W113" s="193">
        <f t="shared" ref="W113:W144" si="6">((((T113*$C$3)*(1+$C$5))+((U113*$C$4)*(1+$C$6))+V113)*F113)</f>
        <v>8.59</v>
      </c>
      <c r="X113" s="44"/>
      <c r="Y113" s="43"/>
      <c r="Z113" s="43"/>
      <c r="AA113" s="42"/>
      <c r="AB113" s="41" t="str">
        <f>IFERROR(((P113*VLOOKUP(C113,'Custo Hora'!$B$3:$D$75,3,)/60)*F113),"0")</f>
        <v>0</v>
      </c>
      <c r="AC113" s="41" t="str">
        <f>IFERROR(((Q113*VLOOKUP(C113,'Custo Hora'!$B$3:$D$75,3,))/(I113/J113)),"0")</f>
        <v>0</v>
      </c>
      <c r="AD113" s="40">
        <f t="shared" ref="AD113:AD144" si="7">W113+AB113+AC113+X113</f>
        <v>8.59</v>
      </c>
      <c r="AE113" s="39"/>
      <c r="AF113" s="38"/>
      <c r="AG113" s="37"/>
      <c r="AH113" s="36"/>
      <c r="AI113" s="35"/>
      <c r="AJ113" s="35"/>
      <c r="AK113" s="16">
        <f t="shared" si="4"/>
        <v>1.3865740655722684E-2</v>
      </c>
      <c r="AL113" s="179">
        <v>45</v>
      </c>
    </row>
    <row r="114" spans="1:38" s="22" customFormat="1" ht="11.25" customHeight="1" outlineLevel="1" thickBot="1" x14ac:dyDescent="0.25">
      <c r="A114" s="52"/>
      <c r="B114" s="144">
        <v>2</v>
      </c>
      <c r="C114" s="168">
        <v>70602012001</v>
      </c>
      <c r="D114" s="145" t="str">
        <f>IFERROR(VLOOKUP(C114,'Material Comprado'!$B$3:$E$422,2,),"")</f>
        <v>PRISIONEIRO 3/8-16 UNC X 50</v>
      </c>
      <c r="E114" s="51"/>
      <c r="F114" s="153">
        <v>6</v>
      </c>
      <c r="G114" s="50"/>
      <c r="H114" s="146">
        <f t="shared" si="5"/>
        <v>12000</v>
      </c>
      <c r="I114" s="146">
        <f>'Dados de Entrada'!$K$9</f>
        <v>500</v>
      </c>
      <c r="J114" s="49">
        <f>'Dados de Entrada'!$M$9</f>
        <v>1</v>
      </c>
      <c r="K114" s="48"/>
      <c r="L114" s="36"/>
      <c r="M114" s="46"/>
      <c r="N114" s="147" t="str">
        <f>IFERROR(VLOOKUP(C114,'Custo Hora'!$B$3:$D$75,2,),"")</f>
        <v/>
      </c>
      <c r="O114" s="46"/>
      <c r="P114" s="190"/>
      <c r="Q114" s="190"/>
      <c r="R114" s="191"/>
      <c r="S114" s="192"/>
      <c r="T114" s="193"/>
      <c r="U114" s="193"/>
      <c r="V114" s="45">
        <f>IFERROR((VLOOKUP(C114,'Material Comprado'!$B$2:$E$442,4,FALSE)),"0")</f>
        <v>1.0900000000000001</v>
      </c>
      <c r="W114" s="193">
        <f t="shared" si="6"/>
        <v>6.5400000000000009</v>
      </c>
      <c r="X114" s="44"/>
      <c r="Y114" s="43"/>
      <c r="Z114" s="43"/>
      <c r="AA114" s="42"/>
      <c r="AB114" s="41" t="str">
        <f>IFERROR(((P114*VLOOKUP(C114,'Custo Hora'!$B$3:$D$75,3,)/60)*F114),"0")</f>
        <v>0</v>
      </c>
      <c r="AC114" s="41" t="str">
        <f>IFERROR(((Q114*VLOOKUP(C114,'Custo Hora'!$B$3:$D$75,3,))/(I114/J114)),"0")</f>
        <v>0</v>
      </c>
      <c r="AD114" s="40">
        <f t="shared" si="7"/>
        <v>6.5400000000000009</v>
      </c>
      <c r="AE114" s="39"/>
      <c r="AF114" s="38"/>
      <c r="AG114" s="37"/>
      <c r="AH114" s="36"/>
      <c r="AI114" s="35"/>
      <c r="AJ114" s="35"/>
      <c r="AK114" s="16">
        <f t="shared" si="4"/>
        <v>1.055668729783776E-2</v>
      </c>
      <c r="AL114" s="179">
        <v>46</v>
      </c>
    </row>
    <row r="115" spans="1:38" s="22" customFormat="1" ht="11.25" customHeight="1" outlineLevel="1" thickBot="1" x14ac:dyDescent="0.25">
      <c r="A115" s="52"/>
      <c r="B115" s="144">
        <v>2</v>
      </c>
      <c r="C115" s="168">
        <v>8890026002</v>
      </c>
      <c r="D115" s="145" t="str">
        <f>IFERROR(VLOOKUP(C115,'Material Comprado'!$B$3:$E$422,2,),"")</f>
        <v>ANEL ELASTICO PARA FURO 502052 DIN 472 PARA T30</v>
      </c>
      <c r="E115" s="51"/>
      <c r="F115" s="153">
        <v>2</v>
      </c>
      <c r="G115" s="50"/>
      <c r="H115" s="146">
        <f t="shared" si="5"/>
        <v>12000</v>
      </c>
      <c r="I115" s="146">
        <f>'Dados de Entrada'!$K$9</f>
        <v>500</v>
      </c>
      <c r="J115" s="49">
        <f>'Dados de Entrada'!$M$9</f>
        <v>1</v>
      </c>
      <c r="K115" s="48"/>
      <c r="L115" s="36"/>
      <c r="M115" s="46"/>
      <c r="N115" s="147" t="str">
        <f>IFERROR(VLOOKUP(C115,'Custo Hora'!$B$3:$D$75,2,),"")</f>
        <v/>
      </c>
      <c r="O115" s="46"/>
      <c r="P115" s="190"/>
      <c r="Q115" s="190"/>
      <c r="R115" s="191"/>
      <c r="S115" s="192"/>
      <c r="T115" s="193"/>
      <c r="U115" s="193"/>
      <c r="V115" s="45">
        <f>IFERROR((VLOOKUP(C115,'Material Comprado'!$B$2:$E$442,4,FALSE)),"0")</f>
        <v>0.66</v>
      </c>
      <c r="W115" s="193">
        <f t="shared" si="6"/>
        <v>1.32</v>
      </c>
      <c r="X115" s="44"/>
      <c r="Y115" s="43"/>
      <c r="Z115" s="43"/>
      <c r="AA115" s="42"/>
      <c r="AB115" s="41" t="str">
        <f>IFERROR(((P115*VLOOKUP(C115,'Custo Hora'!$B$3:$D$75,3,)/60)*F115),"0")</f>
        <v>0</v>
      </c>
      <c r="AC115" s="41" t="str">
        <f>IFERROR(((Q115*VLOOKUP(C115,'Custo Hora'!$B$3:$D$75,3,))/(I115/J115)),"0")</f>
        <v>0</v>
      </c>
      <c r="AD115" s="40">
        <f t="shared" si="7"/>
        <v>1.32</v>
      </c>
      <c r="AE115" s="39"/>
      <c r="AF115" s="38"/>
      <c r="AG115" s="37"/>
      <c r="AH115" s="36"/>
      <c r="AI115" s="35"/>
      <c r="AJ115" s="35"/>
      <c r="AK115" s="16">
        <f t="shared" si="4"/>
        <v>2.1307075280039517E-3</v>
      </c>
      <c r="AL115" s="179">
        <v>47</v>
      </c>
    </row>
    <row r="116" spans="1:38" s="22" customFormat="1" ht="21.6" customHeight="1" outlineLevel="1" thickBot="1" x14ac:dyDescent="0.25">
      <c r="A116" s="52"/>
      <c r="B116" s="144">
        <v>2</v>
      </c>
      <c r="C116" s="168">
        <v>8890059037</v>
      </c>
      <c r="D116" s="145" t="str">
        <f>IFERROR(VLOOKUP(C116,'Material Comprado'!$B$3:$E$422,2,),"")</f>
        <v>KIT TOMADA  DE FORCA  TY 76 COM CALCO - 3 GUARNICOES</v>
      </c>
      <c r="E116" s="51"/>
      <c r="F116" s="153">
        <v>1</v>
      </c>
      <c r="G116" s="50"/>
      <c r="H116" s="146">
        <f t="shared" si="5"/>
        <v>12000</v>
      </c>
      <c r="I116" s="146">
        <f>'Dados de Entrada'!$K$9</f>
        <v>500</v>
      </c>
      <c r="J116" s="49">
        <f>'Dados de Entrada'!$M$9</f>
        <v>1</v>
      </c>
      <c r="K116" s="48"/>
      <c r="L116" s="36"/>
      <c r="M116" s="46"/>
      <c r="N116" s="147" t="str">
        <f>IFERROR(VLOOKUP(C116,'Custo Hora'!$B$3:$D$75,2,),"")</f>
        <v/>
      </c>
      <c r="O116" s="46"/>
      <c r="P116" s="190"/>
      <c r="Q116" s="190"/>
      <c r="R116" s="191"/>
      <c r="S116" s="192"/>
      <c r="T116" s="193"/>
      <c r="U116" s="193"/>
      <c r="V116" s="45">
        <f>IFERROR((VLOOKUP(C116,'Material Comprado'!$B$2:$E$442,4,FALSE)),"0")</f>
        <v>4.37</v>
      </c>
      <c r="W116" s="193">
        <f t="shared" si="6"/>
        <v>4.37</v>
      </c>
      <c r="X116" s="44"/>
      <c r="Y116" s="43"/>
      <c r="Z116" s="43"/>
      <c r="AA116" s="42"/>
      <c r="AB116" s="41" t="str">
        <f>IFERROR(((P116*VLOOKUP(C116,'Custo Hora'!$B$3:$D$75,3,)/60)*F116),"0")</f>
        <v>0</v>
      </c>
      <c r="AC116" s="41" t="str">
        <f>IFERROR(((Q116*VLOOKUP(C116,'Custo Hora'!$B$3:$D$75,3,))/(I116/J116)),"0")</f>
        <v>0</v>
      </c>
      <c r="AD116" s="40">
        <f t="shared" si="7"/>
        <v>4.37</v>
      </c>
      <c r="AE116" s="39"/>
      <c r="AF116" s="38"/>
      <c r="AG116" s="37"/>
      <c r="AH116" s="36"/>
      <c r="AI116" s="35"/>
      <c r="AJ116" s="35"/>
      <c r="AK116" s="16">
        <f t="shared" si="4"/>
        <v>7.0539332555888392E-3</v>
      </c>
      <c r="AL116" s="179">
        <v>48</v>
      </c>
    </row>
    <row r="117" spans="1:38" s="22" customFormat="1" ht="11.25" customHeight="1" outlineLevel="1" thickBot="1" x14ac:dyDescent="0.25">
      <c r="A117" s="52"/>
      <c r="B117" s="144">
        <v>3</v>
      </c>
      <c r="C117" s="168">
        <v>10795</v>
      </c>
      <c r="D117" s="145" t="str">
        <f>IFERROR(VLOOKUP(C117,'Material Comprado'!$B$3:$E$422,2,),"")</f>
        <v>ETIQUETAS TERMICAS ADESIVA COUCHE 50X100MM</v>
      </c>
      <c r="E117" s="51"/>
      <c r="F117" s="153">
        <v>10</v>
      </c>
      <c r="G117" s="50"/>
      <c r="H117" s="146">
        <f t="shared" si="5"/>
        <v>12000</v>
      </c>
      <c r="I117" s="146">
        <f>'Dados de Entrada'!$K$9</f>
        <v>500</v>
      </c>
      <c r="J117" s="49">
        <f>'Dados de Entrada'!$M$9</f>
        <v>1</v>
      </c>
      <c r="K117" s="48"/>
      <c r="L117" s="36"/>
      <c r="M117" s="46"/>
      <c r="N117" s="147" t="str">
        <f>IFERROR(VLOOKUP(C117,'Custo Hora'!$B$3:$D$75,2,),"")</f>
        <v/>
      </c>
      <c r="O117" s="46"/>
      <c r="P117" s="190"/>
      <c r="Q117" s="190"/>
      <c r="R117" s="191"/>
      <c r="S117" s="192"/>
      <c r="T117" s="193"/>
      <c r="U117" s="193"/>
      <c r="V117" s="45">
        <f>IFERROR((VLOOKUP(C117,'Material Comprado'!$B$2:$E$442,4,FALSE)),"0")</f>
        <v>4.8000000000000001E-2</v>
      </c>
      <c r="W117" s="193">
        <f t="shared" si="6"/>
        <v>0.48</v>
      </c>
      <c r="X117" s="44"/>
      <c r="Y117" s="43"/>
      <c r="Z117" s="43"/>
      <c r="AA117" s="42"/>
      <c r="AB117" s="41" t="str">
        <f>IFERROR(((P117*VLOOKUP(C117,'Custo Hora'!$B$3:$D$75,3,)/60)*F117),"0")</f>
        <v>0</v>
      </c>
      <c r="AC117" s="41" t="str">
        <f>IFERROR(((Q117*VLOOKUP(C117,'Custo Hora'!$B$3:$D$75,3,))/(I117/J117)),"0")</f>
        <v>0</v>
      </c>
      <c r="AD117" s="40">
        <f t="shared" si="7"/>
        <v>0.48</v>
      </c>
      <c r="AE117" s="39"/>
      <c r="AF117" s="38"/>
      <c r="AG117" s="37"/>
      <c r="AH117" s="36"/>
      <c r="AI117" s="35"/>
      <c r="AJ117" s="35"/>
      <c r="AK117" s="16">
        <f t="shared" si="4"/>
        <v>7.7480273745598224E-4</v>
      </c>
      <c r="AL117" s="179">
        <v>49</v>
      </c>
    </row>
    <row r="118" spans="1:38" s="22" customFormat="1" ht="11.25" customHeight="1" outlineLevel="1" thickBot="1" x14ac:dyDescent="0.25">
      <c r="A118" s="52"/>
      <c r="B118" s="144">
        <v>3</v>
      </c>
      <c r="C118" s="168">
        <v>10797</v>
      </c>
      <c r="D118" s="145" t="str">
        <f>IFERROR(VLOOKUP(C118,'Material Comprado'!$B$3:$E$422,2,),"")</f>
        <v>RIBBON CERA 110X450 PREMIUM G50</v>
      </c>
      <c r="E118" s="51"/>
      <c r="F118" s="153">
        <v>1.1000000000000001E-3</v>
      </c>
      <c r="G118" s="50"/>
      <c r="H118" s="146">
        <f t="shared" si="5"/>
        <v>12000</v>
      </c>
      <c r="I118" s="146">
        <f>'Dados de Entrada'!$K$9</f>
        <v>500</v>
      </c>
      <c r="J118" s="49">
        <f>'Dados de Entrada'!$M$9</f>
        <v>1</v>
      </c>
      <c r="K118" s="48"/>
      <c r="L118" s="36"/>
      <c r="M118" s="46"/>
      <c r="N118" s="147" t="str">
        <f>IFERROR(VLOOKUP(C118,'Custo Hora'!$B$3:$D$75,2,),"")</f>
        <v/>
      </c>
      <c r="O118" s="46"/>
      <c r="P118" s="190"/>
      <c r="Q118" s="190"/>
      <c r="R118" s="191"/>
      <c r="S118" s="192"/>
      <c r="T118" s="193"/>
      <c r="U118" s="193"/>
      <c r="V118" s="45">
        <f>IFERROR((VLOOKUP(C118,'Material Comprado'!$B$2:$E$442,4,FALSE)),"0")</f>
        <v>21.34</v>
      </c>
      <c r="W118" s="193">
        <f t="shared" si="6"/>
        <v>2.3474000000000002E-2</v>
      </c>
      <c r="X118" s="44"/>
      <c r="Y118" s="43"/>
      <c r="Z118" s="43"/>
      <c r="AA118" s="42"/>
      <c r="AB118" s="41" t="str">
        <f>IFERROR(((P118*VLOOKUP(C118,'Custo Hora'!$B$3:$D$75,3,)/60)*F118),"0")</f>
        <v>0</v>
      </c>
      <c r="AC118" s="41" t="str">
        <f>IFERROR(((Q118*VLOOKUP(C118,'Custo Hora'!$B$3:$D$75,3,))/(I118/J118)),"0")</f>
        <v>0</v>
      </c>
      <c r="AD118" s="40">
        <f t="shared" si="7"/>
        <v>2.3474000000000002E-2</v>
      </c>
      <c r="AE118" s="39"/>
      <c r="AF118" s="38"/>
      <c r="AG118" s="37"/>
      <c r="AH118" s="36"/>
      <c r="AI118" s="35"/>
      <c r="AJ118" s="35"/>
      <c r="AK118" s="16">
        <f t="shared" si="4"/>
        <v>3.7891082206336939E-5</v>
      </c>
      <c r="AL118" s="179">
        <v>50</v>
      </c>
    </row>
    <row r="119" spans="1:38" s="22" customFormat="1" ht="11.25" customHeight="1" outlineLevel="1" thickBot="1" x14ac:dyDescent="0.25">
      <c r="A119" s="52"/>
      <c r="B119" s="144">
        <v>3</v>
      </c>
      <c r="C119" s="180">
        <v>14970</v>
      </c>
      <c r="D119" s="145" t="str">
        <f>IFERROR(VLOOKUP(C119,'Material Comprado'!$B$3:$E$422,2,),"")</f>
        <v>GRAXA SABAO DE LITIO NLGI2 1KG</v>
      </c>
      <c r="E119" s="51"/>
      <c r="F119" s="153">
        <v>3.0000000000000001E-3</v>
      </c>
      <c r="G119" s="50"/>
      <c r="H119" s="146">
        <f t="shared" si="5"/>
        <v>12000</v>
      </c>
      <c r="I119" s="146">
        <f>'Dados de Entrada'!$K$9</f>
        <v>500</v>
      </c>
      <c r="J119" s="49">
        <f>'Dados de Entrada'!$M$9</f>
        <v>1</v>
      </c>
      <c r="K119" s="48"/>
      <c r="L119" s="36"/>
      <c r="M119" s="46"/>
      <c r="N119" s="147" t="str">
        <f>IFERROR(VLOOKUP(C119,'Custo Hora'!$B$3:$D$75,2,),"")</f>
        <v/>
      </c>
      <c r="O119" s="46"/>
      <c r="P119" s="190"/>
      <c r="Q119" s="190"/>
      <c r="R119" s="191"/>
      <c r="S119" s="192"/>
      <c r="T119" s="193"/>
      <c r="U119" s="193"/>
      <c r="V119" s="45">
        <f>IFERROR((VLOOKUP(C119,'Material Comprado'!$B$2:$E$442,4,FALSE)),"0")</f>
        <v>29.42</v>
      </c>
      <c r="W119" s="193">
        <f t="shared" si="6"/>
        <v>8.8260000000000005E-2</v>
      </c>
      <c r="X119" s="44"/>
      <c r="Y119" s="43"/>
      <c r="Z119" s="43"/>
      <c r="AA119" s="42"/>
      <c r="AB119" s="41" t="str">
        <f>IFERROR(((P119*VLOOKUP(C119,'Custo Hora'!$B$3:$D$75,3,)/60)*F119),"0")</f>
        <v>0</v>
      </c>
      <c r="AC119" s="41" t="str">
        <f>IFERROR(((Q119*VLOOKUP(C119,'Custo Hora'!$B$3:$D$75,3,))/(I119/J119)),"0")</f>
        <v>0</v>
      </c>
      <c r="AD119" s="40">
        <f t="shared" si="7"/>
        <v>8.8260000000000005E-2</v>
      </c>
      <c r="AE119" s="39"/>
      <c r="AF119" s="38"/>
      <c r="AG119" s="37"/>
      <c r="AH119" s="36"/>
      <c r="AI119" s="35"/>
      <c r="AJ119" s="35"/>
      <c r="AK119" s="16">
        <f t="shared" si="4"/>
        <v>1.4246685334971877E-4</v>
      </c>
      <c r="AL119" s="179">
        <v>51</v>
      </c>
    </row>
    <row r="120" spans="1:38" s="22" customFormat="1" ht="11.25" customHeight="1" outlineLevel="1" thickBot="1" x14ac:dyDescent="0.25">
      <c r="A120" s="52"/>
      <c r="B120" s="144">
        <v>3</v>
      </c>
      <c r="C120" s="168">
        <v>1513</v>
      </c>
      <c r="D120" s="145" t="str">
        <f>IFERROR(VLOOKUP(C120,'Material Comprado'!$B$3:$E$422,2,),"")</f>
        <v>PAPELAO ONDULADO 60 CM</v>
      </c>
      <c r="E120" s="51"/>
      <c r="F120" s="153">
        <v>0.3</v>
      </c>
      <c r="G120" s="50"/>
      <c r="H120" s="146">
        <f t="shared" si="5"/>
        <v>12000</v>
      </c>
      <c r="I120" s="146">
        <f>'Dados de Entrada'!$K$9</f>
        <v>500</v>
      </c>
      <c r="J120" s="49">
        <f>'Dados de Entrada'!$M$9</f>
        <v>1</v>
      </c>
      <c r="K120" s="48"/>
      <c r="L120" s="36"/>
      <c r="M120" s="46"/>
      <c r="N120" s="147" t="str">
        <f>IFERROR(VLOOKUP(C120,'Custo Hora'!$B$3:$D$75,2,),"")</f>
        <v/>
      </c>
      <c r="O120" s="46"/>
      <c r="P120" s="190"/>
      <c r="Q120" s="190"/>
      <c r="R120" s="191"/>
      <c r="S120" s="192"/>
      <c r="T120" s="193"/>
      <c r="U120" s="193"/>
      <c r="V120" s="45">
        <f>IFERROR((VLOOKUP(C120,'Material Comprado'!$B$2:$E$442,4,FALSE)),"0")</f>
        <v>6</v>
      </c>
      <c r="W120" s="193">
        <f t="shared" si="6"/>
        <v>1.7999999999999998</v>
      </c>
      <c r="X120" s="44"/>
      <c r="Y120" s="43"/>
      <c r="Z120" s="43"/>
      <c r="AA120" s="42"/>
      <c r="AB120" s="41" t="str">
        <f>IFERROR(((P120*VLOOKUP(C120,'Custo Hora'!$B$3:$D$75,3,)/60)*F120),"0")</f>
        <v>0</v>
      </c>
      <c r="AC120" s="41" t="str">
        <f>IFERROR(((Q120*VLOOKUP(C120,'Custo Hora'!$B$3:$D$75,3,))/(I120/J120)),"0")</f>
        <v>0</v>
      </c>
      <c r="AD120" s="40">
        <f t="shared" si="7"/>
        <v>1.7999999999999998</v>
      </c>
      <c r="AE120" s="39"/>
      <c r="AF120" s="38"/>
      <c r="AG120" s="37"/>
      <c r="AH120" s="36"/>
      <c r="AI120" s="35"/>
      <c r="AJ120" s="35"/>
      <c r="AK120" s="16">
        <f t="shared" si="4"/>
        <v>2.9055102654599336E-3</v>
      </c>
      <c r="AL120" s="179">
        <v>52</v>
      </c>
    </row>
    <row r="121" spans="1:38" s="22" customFormat="1" ht="11.25" customHeight="1" outlineLevel="1" thickBot="1" x14ac:dyDescent="0.25">
      <c r="A121" s="52"/>
      <c r="B121" s="144">
        <v>3</v>
      </c>
      <c r="C121" s="168">
        <v>16536</v>
      </c>
      <c r="D121" s="145" t="str">
        <f>IFERROR(VLOOKUP(C121,'Material Comprado'!$B$3:$E$422,2,),"")</f>
        <v>THINNER GOL 7300 5 LT</v>
      </c>
      <c r="E121" s="51"/>
      <c r="F121" s="153">
        <v>2.5000000000000001E-3</v>
      </c>
      <c r="G121" s="50"/>
      <c r="H121" s="146">
        <f t="shared" si="5"/>
        <v>12000</v>
      </c>
      <c r="I121" s="146">
        <f>'Dados de Entrada'!$K$9</f>
        <v>500</v>
      </c>
      <c r="J121" s="49">
        <f>'Dados de Entrada'!$M$9</f>
        <v>1</v>
      </c>
      <c r="K121" s="48"/>
      <c r="L121" s="36"/>
      <c r="M121" s="46"/>
      <c r="N121" s="147" t="str">
        <f>IFERROR(VLOOKUP(C121,'Custo Hora'!$B$3:$D$75,2,),"")</f>
        <v/>
      </c>
      <c r="O121" s="46"/>
      <c r="P121" s="190"/>
      <c r="Q121" s="190"/>
      <c r="R121" s="191"/>
      <c r="S121" s="192"/>
      <c r="T121" s="193"/>
      <c r="U121" s="193"/>
      <c r="V121" s="45">
        <f>IFERROR((VLOOKUP(C121,'Material Comprado'!$B$2:$E$442,4,FALSE)),"0")</f>
        <v>49</v>
      </c>
      <c r="W121" s="193">
        <f t="shared" si="6"/>
        <v>0.1225</v>
      </c>
      <c r="X121" s="44"/>
      <c r="Y121" s="43"/>
      <c r="Z121" s="43"/>
      <c r="AA121" s="42"/>
      <c r="AB121" s="41" t="str">
        <f>IFERROR(((P121*VLOOKUP(C121,'Custo Hora'!$B$3:$D$75,3,)/60)*F121),"0")</f>
        <v>0</v>
      </c>
      <c r="AC121" s="41" t="str">
        <f>IFERROR(((Q121*VLOOKUP(C121,'Custo Hora'!$B$3:$D$75,3,))/(I121/J121)),"0")</f>
        <v>0</v>
      </c>
      <c r="AD121" s="40">
        <f t="shared" si="7"/>
        <v>0.1225</v>
      </c>
      <c r="AE121" s="39"/>
      <c r="AF121" s="38"/>
      <c r="AG121" s="37"/>
      <c r="AH121" s="36"/>
      <c r="AI121" s="35"/>
      <c r="AJ121" s="35"/>
      <c r="AK121" s="16">
        <f t="shared" si="4"/>
        <v>1.9773611528824548E-4</v>
      </c>
      <c r="AL121" s="179">
        <v>53</v>
      </c>
    </row>
    <row r="122" spans="1:38" s="22" customFormat="1" ht="11.25" customHeight="1" outlineLevel="1" thickBot="1" x14ac:dyDescent="0.25">
      <c r="A122" s="52"/>
      <c r="B122" s="144">
        <v>3</v>
      </c>
      <c r="C122" s="168">
        <v>16816</v>
      </c>
      <c r="D122" s="145" t="str">
        <f>IFERROR(VLOOKUP(C122,'Material Comprado'!$B$3:$E$422,2,),"")</f>
        <v>THINNER RECICLAVEL DE 5LITRO</v>
      </c>
      <c r="E122" s="51"/>
      <c r="F122" s="153">
        <v>2.5000000000000001E-2</v>
      </c>
      <c r="G122" s="50"/>
      <c r="H122" s="146">
        <f t="shared" si="5"/>
        <v>12000</v>
      </c>
      <c r="I122" s="146">
        <f>'Dados de Entrada'!$K$9</f>
        <v>500</v>
      </c>
      <c r="J122" s="49">
        <f>'Dados de Entrada'!$M$9</f>
        <v>1</v>
      </c>
      <c r="K122" s="48"/>
      <c r="L122" s="36"/>
      <c r="M122" s="46"/>
      <c r="N122" s="147" t="str">
        <f>IFERROR(VLOOKUP(C122,'Custo Hora'!$B$3:$D$75,2,),"")</f>
        <v/>
      </c>
      <c r="O122" s="46"/>
      <c r="P122" s="190"/>
      <c r="Q122" s="190"/>
      <c r="R122" s="191"/>
      <c r="S122" s="192"/>
      <c r="T122" s="193"/>
      <c r="U122" s="193"/>
      <c r="V122" s="45">
        <f>IFERROR((VLOOKUP(C122,'Material Comprado'!$B$2:$E$442,4,FALSE)),"0")</f>
        <v>28.55</v>
      </c>
      <c r="W122" s="193">
        <f t="shared" si="6"/>
        <v>0.71375000000000011</v>
      </c>
      <c r="X122" s="44"/>
      <c r="Y122" s="43"/>
      <c r="Z122" s="43"/>
      <c r="AA122" s="42"/>
      <c r="AB122" s="41" t="str">
        <f>IFERROR(((P122*VLOOKUP(C122,'Custo Hora'!$B$3:$D$75,3,)/60)*F122),"0")</f>
        <v>0</v>
      </c>
      <c r="AC122" s="41" t="str">
        <f>IFERROR(((Q122*VLOOKUP(C122,'Custo Hora'!$B$3:$D$75,3,))/(I122/J122)),"0")</f>
        <v>0</v>
      </c>
      <c r="AD122" s="40">
        <f t="shared" si="7"/>
        <v>0.71375000000000011</v>
      </c>
      <c r="AE122" s="39"/>
      <c r="AF122" s="38"/>
      <c r="AG122" s="37"/>
      <c r="AH122" s="36"/>
      <c r="AI122" s="35"/>
      <c r="AJ122" s="35"/>
      <c r="AK122" s="16">
        <f t="shared" si="4"/>
        <v>1.152115528873349E-3</v>
      </c>
      <c r="AL122" s="179">
        <v>54</v>
      </c>
    </row>
    <row r="123" spans="1:38" s="22" customFormat="1" ht="11.25" customHeight="1" outlineLevel="1" thickBot="1" x14ac:dyDescent="0.25">
      <c r="A123" s="52"/>
      <c r="B123" s="144">
        <v>3</v>
      </c>
      <c r="C123" s="168">
        <v>70601008004</v>
      </c>
      <c r="D123" s="145" t="str">
        <f>IFERROR(VLOOKUP(C123,'Material Comprado'!$B$3:$E$422,2,),"")</f>
        <v>GUARNICAO DA BASE TF 70 (0,79) - 112301</v>
      </c>
      <c r="E123" s="51"/>
      <c r="F123" s="153">
        <v>2</v>
      </c>
      <c r="G123" s="50"/>
      <c r="H123" s="146">
        <f t="shared" si="5"/>
        <v>12000</v>
      </c>
      <c r="I123" s="146">
        <f>'Dados de Entrada'!$K$9</f>
        <v>500</v>
      </c>
      <c r="J123" s="49">
        <f>'Dados de Entrada'!$M$9</f>
        <v>1</v>
      </c>
      <c r="K123" s="48"/>
      <c r="L123" s="36"/>
      <c r="M123" s="46"/>
      <c r="N123" s="147" t="str">
        <f>IFERROR(VLOOKUP(C123,'Custo Hora'!$B$3:$D$75,2,),"")</f>
        <v/>
      </c>
      <c r="O123" s="46"/>
      <c r="P123" s="190"/>
      <c r="Q123" s="190"/>
      <c r="R123" s="191"/>
      <c r="S123" s="192"/>
      <c r="T123" s="193"/>
      <c r="U123" s="193"/>
      <c r="V123" s="45">
        <f>IFERROR((VLOOKUP(C123,'Material Comprado'!$B$2:$E$442,4,FALSE)),"0")</f>
        <v>2.38</v>
      </c>
      <c r="W123" s="193">
        <f t="shared" si="6"/>
        <v>4.76</v>
      </c>
      <c r="X123" s="44"/>
      <c r="Y123" s="43"/>
      <c r="Z123" s="43"/>
      <c r="AA123" s="42"/>
      <c r="AB123" s="41" t="str">
        <f>IFERROR(((P123*VLOOKUP(C123,'Custo Hora'!$B$3:$D$75,3,)/60)*F123),"0")</f>
        <v>0</v>
      </c>
      <c r="AC123" s="41" t="str">
        <f>IFERROR(((Q123*VLOOKUP(C123,'Custo Hora'!$B$3:$D$75,3,))/(I123/J123)),"0")</f>
        <v>0</v>
      </c>
      <c r="AD123" s="40">
        <f t="shared" si="7"/>
        <v>4.76</v>
      </c>
      <c r="AE123" s="39"/>
      <c r="AF123" s="38"/>
      <c r="AG123" s="37"/>
      <c r="AH123" s="36"/>
      <c r="AI123" s="35"/>
      <c r="AJ123" s="35"/>
      <c r="AK123" s="16">
        <f t="shared" si="4"/>
        <v>7.6834604797718243E-3</v>
      </c>
      <c r="AL123" s="179">
        <v>55</v>
      </c>
    </row>
    <row r="124" spans="1:38" s="22" customFormat="1" ht="11.25" customHeight="1" outlineLevel="1" thickBot="1" x14ac:dyDescent="0.25">
      <c r="A124" s="52"/>
      <c r="B124" s="144">
        <v>3</v>
      </c>
      <c r="C124" s="168">
        <v>70601008008</v>
      </c>
      <c r="D124" s="145" t="str">
        <f>IFERROR(VLOOKUP(C124,'Material Comprado'!$B$3:$E$422,2,),"")</f>
        <v>GUARNICAO DA BASE TF70 (0,397) C4243 - 112.329</v>
      </c>
      <c r="E124" s="51"/>
      <c r="F124" s="153">
        <v>1</v>
      </c>
      <c r="G124" s="50"/>
      <c r="H124" s="146">
        <f t="shared" si="5"/>
        <v>12000</v>
      </c>
      <c r="I124" s="146">
        <f>'Dados de Entrada'!$K$9</f>
        <v>500</v>
      </c>
      <c r="J124" s="49">
        <f>'Dados de Entrada'!$M$9</f>
        <v>1</v>
      </c>
      <c r="K124" s="48"/>
      <c r="L124" s="36"/>
      <c r="M124" s="46"/>
      <c r="N124" s="147" t="str">
        <f>IFERROR(VLOOKUP(C124,'Custo Hora'!$B$3:$D$75,2,),"")</f>
        <v/>
      </c>
      <c r="O124" s="46"/>
      <c r="P124" s="190"/>
      <c r="Q124" s="190"/>
      <c r="R124" s="191"/>
      <c r="S124" s="192"/>
      <c r="T124" s="193"/>
      <c r="U124" s="193"/>
      <c r="V124" s="45">
        <f>IFERROR((VLOOKUP(C124,'Material Comprado'!$B$2:$E$442,4,FALSE)),"0")</f>
        <v>1.78</v>
      </c>
      <c r="W124" s="193">
        <f t="shared" si="6"/>
        <v>1.78</v>
      </c>
      <c r="X124" s="44"/>
      <c r="Y124" s="43"/>
      <c r="Z124" s="43"/>
      <c r="AA124" s="42"/>
      <c r="AB124" s="41" t="str">
        <f>IFERROR(((P124*VLOOKUP(C124,'Custo Hora'!$B$3:$D$75,3,)/60)*F124),"0")</f>
        <v>0</v>
      </c>
      <c r="AC124" s="41" t="str">
        <f>IFERROR(((Q124*VLOOKUP(C124,'Custo Hora'!$B$3:$D$75,3,))/(I124/J124)),"0")</f>
        <v>0</v>
      </c>
      <c r="AD124" s="40">
        <f t="shared" si="7"/>
        <v>1.78</v>
      </c>
      <c r="AE124" s="39"/>
      <c r="AF124" s="38"/>
      <c r="AG124" s="37"/>
      <c r="AH124" s="36"/>
      <c r="AI124" s="35"/>
      <c r="AJ124" s="35"/>
      <c r="AK124" s="16">
        <f t="shared" si="4"/>
        <v>2.8732268180659344E-3</v>
      </c>
      <c r="AL124" s="179">
        <v>56</v>
      </c>
    </row>
    <row r="125" spans="1:38" s="22" customFormat="1" ht="11.25" customHeight="1" outlineLevel="1" thickBot="1" x14ac:dyDescent="0.25">
      <c r="A125" s="52"/>
      <c r="B125" s="144">
        <v>3</v>
      </c>
      <c r="C125" s="168">
        <v>8890021001</v>
      </c>
      <c r="D125" s="145" t="str">
        <f>IFERROR(VLOOKUP(C125,'Material Comprado'!$B$3:$E$422,2,),"")</f>
        <v>SACO PLASTICO PE 25 X 36 X 0,2 - A4</v>
      </c>
      <c r="E125" s="51"/>
      <c r="F125" s="153">
        <v>1</v>
      </c>
      <c r="G125" s="50"/>
      <c r="H125" s="146">
        <f t="shared" si="5"/>
        <v>12000</v>
      </c>
      <c r="I125" s="146">
        <f>'Dados de Entrada'!$K$9</f>
        <v>500</v>
      </c>
      <c r="J125" s="49">
        <f>'Dados de Entrada'!$M$9</f>
        <v>1</v>
      </c>
      <c r="K125" s="48"/>
      <c r="L125" s="36"/>
      <c r="M125" s="46"/>
      <c r="N125" s="147" t="str">
        <f>IFERROR(VLOOKUP(C125,'Custo Hora'!$B$3:$D$75,2,),"")</f>
        <v/>
      </c>
      <c r="O125" s="46"/>
      <c r="P125" s="190"/>
      <c r="Q125" s="190"/>
      <c r="R125" s="191"/>
      <c r="S125" s="192"/>
      <c r="T125" s="193"/>
      <c r="U125" s="193"/>
      <c r="V125" s="45">
        <f>IFERROR((VLOOKUP(C125,'Material Comprado'!$B$2:$E$442,4,FALSE)),"0")</f>
        <v>0.33</v>
      </c>
      <c r="W125" s="193">
        <f t="shared" si="6"/>
        <v>0.33</v>
      </c>
      <c r="X125" s="44"/>
      <c r="Y125" s="43"/>
      <c r="Z125" s="43"/>
      <c r="AA125" s="42"/>
      <c r="AB125" s="41" t="str">
        <f>IFERROR(((P125*VLOOKUP(C125,'Custo Hora'!$B$3:$D$75,3,)/60)*F125),"0")</f>
        <v>0</v>
      </c>
      <c r="AC125" s="41" t="str">
        <f>IFERROR(((Q125*VLOOKUP(C125,'Custo Hora'!$B$3:$D$75,3,))/(I125/J125)),"0")</f>
        <v>0</v>
      </c>
      <c r="AD125" s="40">
        <f t="shared" si="7"/>
        <v>0.33</v>
      </c>
      <c r="AE125" s="39"/>
      <c r="AF125" s="38"/>
      <c r="AG125" s="37"/>
      <c r="AH125" s="36"/>
      <c r="AI125" s="35"/>
      <c r="AJ125" s="35"/>
      <c r="AK125" s="16">
        <f t="shared" si="4"/>
        <v>5.3267688200098792E-4</v>
      </c>
      <c r="AL125" s="179">
        <v>57</v>
      </c>
    </row>
    <row r="126" spans="1:38" s="22" customFormat="1" ht="11.25" customHeight="1" outlineLevel="1" thickBot="1" x14ac:dyDescent="0.25">
      <c r="A126" s="52"/>
      <c r="B126" s="144">
        <v>3</v>
      </c>
      <c r="C126" s="168">
        <v>8890021002</v>
      </c>
      <c r="D126" s="145" t="str">
        <f>IFERROR(VLOOKUP(C126,'Material Comprado'!$B$3:$E$422,2,),"")</f>
        <v>SACO PLASTICO PE 19X30X0,3</v>
      </c>
      <c r="E126" s="51"/>
      <c r="F126" s="153">
        <v>1</v>
      </c>
      <c r="G126" s="50"/>
      <c r="H126" s="146">
        <f t="shared" si="5"/>
        <v>12000</v>
      </c>
      <c r="I126" s="146">
        <f>'Dados de Entrada'!$K$9</f>
        <v>500</v>
      </c>
      <c r="J126" s="49">
        <f>'Dados de Entrada'!$M$9</f>
        <v>1</v>
      </c>
      <c r="K126" s="48"/>
      <c r="L126" s="36"/>
      <c r="M126" s="46"/>
      <c r="N126" s="147" t="str">
        <f>IFERROR(VLOOKUP(C126,'Custo Hora'!$B$3:$D$75,2,),"")</f>
        <v/>
      </c>
      <c r="O126" s="46"/>
      <c r="P126" s="190"/>
      <c r="Q126" s="190"/>
      <c r="R126" s="191"/>
      <c r="S126" s="192"/>
      <c r="T126" s="193"/>
      <c r="U126" s="193"/>
      <c r="V126" s="45">
        <f>IFERROR((VLOOKUP(C126,'Material Comprado'!$B$2:$E$442,4,FALSE)),"0")</f>
        <v>0.39</v>
      </c>
      <c r="W126" s="193">
        <f t="shared" si="6"/>
        <v>0.39</v>
      </c>
      <c r="X126" s="44"/>
      <c r="Y126" s="43"/>
      <c r="Z126" s="43"/>
      <c r="AA126" s="42"/>
      <c r="AB126" s="41" t="str">
        <f>IFERROR(((P126*VLOOKUP(C126,'Custo Hora'!$B$3:$D$75,3,)/60)*F126),"0")</f>
        <v>0</v>
      </c>
      <c r="AC126" s="41" t="str">
        <f>IFERROR(((Q126*VLOOKUP(C126,'Custo Hora'!$B$3:$D$75,3,))/(I126/J126)),"0")</f>
        <v>0</v>
      </c>
      <c r="AD126" s="40">
        <f t="shared" si="7"/>
        <v>0.39</v>
      </c>
      <c r="AE126" s="39"/>
      <c r="AF126" s="38"/>
      <c r="AG126" s="37"/>
      <c r="AH126" s="36"/>
      <c r="AI126" s="35"/>
      <c r="AJ126" s="35"/>
      <c r="AK126" s="16">
        <f t="shared" si="4"/>
        <v>6.295272241829856E-4</v>
      </c>
      <c r="AL126" s="179">
        <v>58</v>
      </c>
    </row>
    <row r="127" spans="1:38" s="22" customFormat="1" ht="11.25" customHeight="1" outlineLevel="1" thickBot="1" x14ac:dyDescent="0.25">
      <c r="A127" s="52"/>
      <c r="B127" s="144">
        <v>3</v>
      </c>
      <c r="C127" s="168">
        <v>8890021003</v>
      </c>
      <c r="D127" s="145" t="str">
        <f>IFERROR(VLOOKUP(C127,'Material Comprado'!$B$3:$E$422,2,),"")</f>
        <v>SACO PLASTICO PE 35X50X0,15</v>
      </c>
      <c r="E127" s="51"/>
      <c r="F127" s="153">
        <v>1</v>
      </c>
      <c r="G127" s="50"/>
      <c r="H127" s="146">
        <f t="shared" si="5"/>
        <v>12000</v>
      </c>
      <c r="I127" s="146">
        <f>'Dados de Entrada'!$K$9</f>
        <v>500</v>
      </c>
      <c r="J127" s="49">
        <f>'Dados de Entrada'!$M$9</f>
        <v>1</v>
      </c>
      <c r="K127" s="48"/>
      <c r="L127" s="36"/>
      <c r="M127" s="46"/>
      <c r="N127" s="147" t="str">
        <f>IFERROR(VLOOKUP(C127,'Custo Hora'!$B$3:$D$75,2,),"")</f>
        <v/>
      </c>
      <c r="O127" s="46"/>
      <c r="P127" s="190"/>
      <c r="Q127" s="190"/>
      <c r="R127" s="191"/>
      <c r="S127" s="192"/>
      <c r="T127" s="193"/>
      <c r="U127" s="193"/>
      <c r="V127" s="45">
        <f>IFERROR((VLOOKUP(C127,'Material Comprado'!$B$2:$E$442,4,FALSE)),"0")</f>
        <v>0.61</v>
      </c>
      <c r="W127" s="193">
        <f t="shared" si="6"/>
        <v>0.61</v>
      </c>
      <c r="X127" s="44"/>
      <c r="Y127" s="43"/>
      <c r="Z127" s="43"/>
      <c r="AA127" s="42"/>
      <c r="AB127" s="41" t="str">
        <f>IFERROR(((P127*VLOOKUP(C127,'Custo Hora'!$B$3:$D$75,3,)/60)*F127),"0")</f>
        <v>0</v>
      </c>
      <c r="AC127" s="41" t="str">
        <f>IFERROR(((Q127*VLOOKUP(C127,'Custo Hora'!$B$3:$D$75,3,))/(I127/J127)),"0")</f>
        <v>0</v>
      </c>
      <c r="AD127" s="40">
        <f t="shared" si="7"/>
        <v>0.61</v>
      </c>
      <c r="AE127" s="39"/>
      <c r="AF127" s="38"/>
      <c r="AG127" s="37"/>
      <c r="AH127" s="36"/>
      <c r="AI127" s="35"/>
      <c r="AJ127" s="35"/>
      <c r="AK127" s="16">
        <f t="shared" si="4"/>
        <v>9.8464514551697751E-4</v>
      </c>
      <c r="AL127" s="179">
        <v>59</v>
      </c>
    </row>
    <row r="128" spans="1:38" s="22" customFormat="1" ht="11.25" customHeight="1" outlineLevel="1" thickBot="1" x14ac:dyDescent="0.25">
      <c r="A128" s="52"/>
      <c r="B128" s="144">
        <v>3</v>
      </c>
      <c r="C128" s="168">
        <v>8890021007</v>
      </c>
      <c r="D128" s="145" t="str">
        <f>IFERROR(VLOOKUP(C128,'Material Comprado'!$B$3:$E$422,2,),"")</f>
        <v>SACO PLASTICO PE 16 X 22,5 X0,3</v>
      </c>
      <c r="E128" s="51"/>
      <c r="F128" s="153">
        <v>1</v>
      </c>
      <c r="G128" s="50"/>
      <c r="H128" s="146">
        <f t="shared" si="5"/>
        <v>12000</v>
      </c>
      <c r="I128" s="146">
        <f>'Dados de Entrada'!$K$9</f>
        <v>500</v>
      </c>
      <c r="J128" s="49">
        <f>'Dados de Entrada'!$M$9</f>
        <v>1</v>
      </c>
      <c r="K128" s="48"/>
      <c r="L128" s="36"/>
      <c r="M128" s="46"/>
      <c r="N128" s="147" t="str">
        <f>IFERROR(VLOOKUP(C128,'Custo Hora'!$B$3:$D$75,2,),"")</f>
        <v/>
      </c>
      <c r="O128" s="46"/>
      <c r="P128" s="190"/>
      <c r="Q128" s="190"/>
      <c r="R128" s="191"/>
      <c r="S128" s="192"/>
      <c r="T128" s="193"/>
      <c r="U128" s="193"/>
      <c r="V128" s="45">
        <f>IFERROR((VLOOKUP(C128,'Material Comprado'!$B$2:$E$442,4,FALSE)),"0")</f>
        <v>0.19</v>
      </c>
      <c r="W128" s="193">
        <f t="shared" si="6"/>
        <v>0.19</v>
      </c>
      <c r="X128" s="44"/>
      <c r="Y128" s="43"/>
      <c r="Z128" s="43"/>
      <c r="AA128" s="42"/>
      <c r="AB128" s="41" t="str">
        <f>IFERROR(((P128*VLOOKUP(C128,'Custo Hora'!$B$3:$D$75,3,)/60)*F128),"0")</f>
        <v>0</v>
      </c>
      <c r="AC128" s="41" t="str">
        <f>IFERROR(((Q128*VLOOKUP(C128,'Custo Hora'!$B$3:$D$75,3,))/(I128/J128)),"0")</f>
        <v>0</v>
      </c>
      <c r="AD128" s="40">
        <f t="shared" si="7"/>
        <v>0.19</v>
      </c>
      <c r="AE128" s="39"/>
      <c r="AF128" s="38"/>
      <c r="AG128" s="37"/>
      <c r="AH128" s="36"/>
      <c r="AI128" s="35"/>
      <c r="AJ128" s="35"/>
      <c r="AK128" s="16">
        <f t="shared" si="4"/>
        <v>3.0669275024299301E-4</v>
      </c>
      <c r="AL128" s="179">
        <v>60</v>
      </c>
    </row>
    <row r="129" spans="1:38" s="22" customFormat="1" ht="19.2" customHeight="1" outlineLevel="1" thickBot="1" x14ac:dyDescent="0.25">
      <c r="A129" s="52"/>
      <c r="B129" s="144">
        <v>3</v>
      </c>
      <c r="C129" s="168">
        <v>99609002002</v>
      </c>
      <c r="D129" s="145" t="str">
        <f>IFERROR(VLOOKUP(C129,'Material Comprado'!$B$3:$E$422,2,),"")</f>
        <v>PLAQUETA DE IDENTIFICACAO DE ALUMINIO 52X13X0,5 C/CORTE ESPECIAL</v>
      </c>
      <c r="E129" s="51"/>
      <c r="F129" s="153">
        <v>3.3E-3</v>
      </c>
      <c r="G129" s="50"/>
      <c r="H129" s="146">
        <f t="shared" si="5"/>
        <v>12000</v>
      </c>
      <c r="I129" s="146">
        <f>'Dados de Entrada'!$K$9</f>
        <v>500</v>
      </c>
      <c r="J129" s="49">
        <f>'Dados de Entrada'!$M$9</f>
        <v>1</v>
      </c>
      <c r="K129" s="48"/>
      <c r="L129" s="36"/>
      <c r="M129" s="46"/>
      <c r="N129" s="147" t="str">
        <f>IFERROR(VLOOKUP(C129,'Custo Hora'!$B$3:$D$75,2,),"")</f>
        <v/>
      </c>
      <c r="O129" s="46"/>
      <c r="P129" s="190"/>
      <c r="Q129" s="190"/>
      <c r="R129" s="191"/>
      <c r="S129" s="192"/>
      <c r="T129" s="193"/>
      <c r="U129" s="193"/>
      <c r="V129" s="45">
        <f>IFERROR((VLOOKUP(C129,'Material Comprado'!$B$2:$E$442,4,FALSE)),"0")</f>
        <v>0.68</v>
      </c>
      <c r="W129" s="193">
        <f t="shared" si="6"/>
        <v>2.2440000000000003E-3</v>
      </c>
      <c r="X129" s="44"/>
      <c r="Y129" s="43"/>
      <c r="Z129" s="43"/>
      <c r="AA129" s="42"/>
      <c r="AB129" s="41" t="str">
        <f>IFERROR(((P129*VLOOKUP(C129,'Custo Hora'!$B$3:$D$75,3,)/60)*F129),"0")</f>
        <v>0</v>
      </c>
      <c r="AC129" s="41" t="str">
        <f>IFERROR(((Q129*VLOOKUP(C129,'Custo Hora'!$B$3:$D$75,3,))/(I129/J129)),"0")</f>
        <v>0</v>
      </c>
      <c r="AD129" s="40">
        <f t="shared" si="7"/>
        <v>2.2440000000000003E-3</v>
      </c>
      <c r="AE129" s="39"/>
      <c r="AF129" s="38"/>
      <c r="AG129" s="37"/>
      <c r="AH129" s="36"/>
      <c r="AI129" s="35"/>
      <c r="AJ129" s="35"/>
      <c r="AK129" s="16">
        <f t="shared" si="4"/>
        <v>3.622202797606718E-6</v>
      </c>
      <c r="AL129" s="179">
        <v>61</v>
      </c>
    </row>
    <row r="130" spans="1:38" s="22" customFormat="1" ht="11.25" customHeight="1" outlineLevel="1" thickBot="1" x14ac:dyDescent="0.25">
      <c r="A130" s="52"/>
      <c r="B130" s="144">
        <v>3</v>
      </c>
      <c r="C130" s="168">
        <v>99612001002</v>
      </c>
      <c r="D130" s="145" t="str">
        <f>IFERROR(VLOOKUP(C130,'Material Comprado'!$B$3:$E$422,2,),"")</f>
        <v>ADESIVO ANAEROBICO  CIS 177 - 250G</v>
      </c>
      <c r="E130" s="51"/>
      <c r="F130" s="153">
        <v>1E-3</v>
      </c>
      <c r="G130" s="50"/>
      <c r="H130" s="146">
        <f t="shared" si="5"/>
        <v>12000</v>
      </c>
      <c r="I130" s="146">
        <f>'Dados de Entrada'!$K$9</f>
        <v>500</v>
      </c>
      <c r="J130" s="49">
        <f>'Dados de Entrada'!$M$9</f>
        <v>1</v>
      </c>
      <c r="K130" s="48"/>
      <c r="L130" s="36"/>
      <c r="M130" s="46"/>
      <c r="N130" s="147" t="str">
        <f>IFERROR(VLOOKUP(C130,'Custo Hora'!$B$3:$D$75,2,),"")</f>
        <v/>
      </c>
      <c r="O130" s="46"/>
      <c r="P130" s="190"/>
      <c r="Q130" s="190"/>
      <c r="R130" s="191"/>
      <c r="S130" s="192"/>
      <c r="T130" s="193"/>
      <c r="U130" s="193"/>
      <c r="V130" s="45">
        <f>IFERROR((VLOOKUP(C130,'Material Comprado'!$B$2:$E$442,4,FALSE)),"0")</f>
        <v>74.63</v>
      </c>
      <c r="W130" s="193">
        <f t="shared" si="6"/>
        <v>7.4630000000000002E-2</v>
      </c>
      <c r="X130" s="44"/>
      <c r="Y130" s="43"/>
      <c r="Z130" s="43"/>
      <c r="AA130" s="42"/>
      <c r="AB130" s="41" t="str">
        <f>IFERROR(((P130*VLOOKUP(C130,'Custo Hora'!$B$3:$D$75,3,)/60)*F130),"0")</f>
        <v>0</v>
      </c>
      <c r="AC130" s="41" t="str">
        <f>IFERROR(((Q130*VLOOKUP(C130,'Custo Hora'!$B$3:$D$75,3,))/(I130/J130)),"0")</f>
        <v>0</v>
      </c>
      <c r="AD130" s="40">
        <f t="shared" si="7"/>
        <v>7.4630000000000002E-2</v>
      </c>
      <c r="AE130" s="39"/>
      <c r="AF130" s="38"/>
      <c r="AG130" s="37"/>
      <c r="AH130" s="36"/>
      <c r="AI130" s="35"/>
      <c r="AJ130" s="35"/>
      <c r="AK130" s="16">
        <f t="shared" si="4"/>
        <v>1.2046568395070825E-4</v>
      </c>
      <c r="AL130" s="179">
        <v>62</v>
      </c>
    </row>
    <row r="131" spans="1:38" s="22" customFormat="1" ht="11.25" customHeight="1" outlineLevel="1" thickBot="1" x14ac:dyDescent="0.25">
      <c r="A131" s="52"/>
      <c r="B131" s="144">
        <v>2</v>
      </c>
      <c r="C131" s="168">
        <v>99601001003</v>
      </c>
      <c r="D131" s="145" t="str">
        <f>IFERROR(VLOOKUP(C131,'Material Comprado'!$B$3:$E$422,2,),"")</f>
        <v>ANEL ORING 13,94X2,62 REF. PARKER 2-113</v>
      </c>
      <c r="E131" s="51"/>
      <c r="F131" s="153">
        <v>1</v>
      </c>
      <c r="G131" s="50"/>
      <c r="H131" s="146">
        <f t="shared" si="5"/>
        <v>12000</v>
      </c>
      <c r="I131" s="146">
        <f>'Dados de Entrada'!$K$9</f>
        <v>500</v>
      </c>
      <c r="J131" s="49">
        <f>'Dados de Entrada'!$M$9</f>
        <v>1</v>
      </c>
      <c r="K131" s="48"/>
      <c r="L131" s="36"/>
      <c r="M131" s="46"/>
      <c r="N131" s="147" t="str">
        <f>IFERROR(VLOOKUP(C131,'Custo Hora'!$B$3:$D$75,2,),"")</f>
        <v/>
      </c>
      <c r="O131" s="46"/>
      <c r="P131" s="190"/>
      <c r="Q131" s="190"/>
      <c r="R131" s="191"/>
      <c r="S131" s="192"/>
      <c r="T131" s="193"/>
      <c r="U131" s="193"/>
      <c r="V131" s="45">
        <f>IFERROR((VLOOKUP(C131,'Material Comprado'!$B$2:$E$442,4,FALSE)),"0")</f>
        <v>0.05</v>
      </c>
      <c r="W131" s="193">
        <f t="shared" si="6"/>
        <v>0.05</v>
      </c>
      <c r="X131" s="44"/>
      <c r="Y131" s="43"/>
      <c r="Z131" s="43"/>
      <c r="AA131" s="42"/>
      <c r="AB131" s="41" t="str">
        <f>IFERROR(((P131*VLOOKUP(C131,'Custo Hora'!$B$3:$D$75,3,)/60)*F131),"0")</f>
        <v>0</v>
      </c>
      <c r="AC131" s="41" t="str">
        <f>IFERROR(((Q131*VLOOKUP(C131,'Custo Hora'!$B$3:$D$75,3,))/(I131/J131)),"0")</f>
        <v>0</v>
      </c>
      <c r="AD131" s="40">
        <f t="shared" si="7"/>
        <v>0.05</v>
      </c>
      <c r="AE131" s="39"/>
      <c r="AF131" s="38"/>
      <c r="AG131" s="37"/>
      <c r="AH131" s="36"/>
      <c r="AI131" s="35"/>
      <c r="AJ131" s="35"/>
      <c r="AK131" s="16">
        <f t="shared" si="4"/>
        <v>8.0708618484998161E-5</v>
      </c>
      <c r="AL131" s="179">
        <v>63</v>
      </c>
    </row>
    <row r="132" spans="1:38" s="22" customFormat="1" ht="11.25" customHeight="1" outlineLevel="1" thickBot="1" x14ac:dyDescent="0.25">
      <c r="A132" s="52"/>
      <c r="B132" s="144">
        <v>2</v>
      </c>
      <c r="C132" s="168">
        <v>99601001013</v>
      </c>
      <c r="D132" s="145" t="str">
        <f>IFERROR(VLOOKUP(C132,'Material Comprado'!$B$3:$E$422,2,),"")</f>
        <v>ANEL ORING 37,69 X 3,53 REF.PARKER 2-222</v>
      </c>
      <c r="E132" s="51"/>
      <c r="F132" s="153">
        <v>1</v>
      </c>
      <c r="G132" s="50"/>
      <c r="H132" s="146">
        <f t="shared" si="5"/>
        <v>12000</v>
      </c>
      <c r="I132" s="146">
        <f>'Dados de Entrada'!$K$9</f>
        <v>500</v>
      </c>
      <c r="J132" s="49">
        <f>'Dados de Entrada'!$M$9</f>
        <v>1</v>
      </c>
      <c r="K132" s="48"/>
      <c r="L132" s="36"/>
      <c r="M132" s="46"/>
      <c r="N132" s="147" t="str">
        <f>IFERROR(VLOOKUP(C132,'Custo Hora'!$B$3:$D$75,2,),"")</f>
        <v/>
      </c>
      <c r="O132" s="46"/>
      <c r="P132" s="190"/>
      <c r="Q132" s="190"/>
      <c r="R132" s="191"/>
      <c r="S132" s="192"/>
      <c r="T132" s="193"/>
      <c r="U132" s="193"/>
      <c r="V132" s="45">
        <f>IFERROR((VLOOKUP(C132,'Material Comprado'!$B$2:$E$442,4,FALSE)),"0")</f>
        <v>0.24</v>
      </c>
      <c r="W132" s="193">
        <f t="shared" si="6"/>
        <v>0.24</v>
      </c>
      <c r="X132" s="44"/>
      <c r="Y132" s="43"/>
      <c r="Z132" s="43"/>
      <c r="AA132" s="42"/>
      <c r="AB132" s="41" t="str">
        <f>IFERROR(((P132*VLOOKUP(C132,'Custo Hora'!$B$3:$D$75,3,)/60)*F132),"0")</f>
        <v>0</v>
      </c>
      <c r="AC132" s="41" t="str">
        <f>IFERROR(((Q132*VLOOKUP(C132,'Custo Hora'!$B$3:$D$75,3,))/(I132/J132)),"0")</f>
        <v>0</v>
      </c>
      <c r="AD132" s="40">
        <f t="shared" si="7"/>
        <v>0.24</v>
      </c>
      <c r="AE132" s="39"/>
      <c r="AF132" s="38"/>
      <c r="AG132" s="37"/>
      <c r="AH132" s="36"/>
      <c r="AI132" s="35"/>
      <c r="AJ132" s="35"/>
      <c r="AK132" s="16">
        <f t="shared" si="4"/>
        <v>3.8740136872799112E-4</v>
      </c>
      <c r="AL132" s="179">
        <v>64</v>
      </c>
    </row>
    <row r="133" spans="1:38" s="22" customFormat="1" ht="11.25" customHeight="1" outlineLevel="1" thickBot="1" x14ac:dyDescent="0.25">
      <c r="A133" s="52"/>
      <c r="B133" s="144">
        <v>2</v>
      </c>
      <c r="C133" s="168">
        <v>99601001014</v>
      </c>
      <c r="D133" s="145" t="str">
        <f>IFERROR(VLOOKUP(C133,'Material Comprado'!$B$3:$E$422,2,),"")</f>
        <v>ANEL ORING 56,87 X 1,78 REF.PARKER 2-035</v>
      </c>
      <c r="E133" s="51"/>
      <c r="F133" s="153">
        <v>1</v>
      </c>
      <c r="G133" s="50"/>
      <c r="H133" s="146">
        <f t="shared" si="5"/>
        <v>12000</v>
      </c>
      <c r="I133" s="146">
        <f>'Dados de Entrada'!$K$9</f>
        <v>500</v>
      </c>
      <c r="J133" s="49">
        <f>'Dados de Entrada'!$M$9</f>
        <v>1</v>
      </c>
      <c r="K133" s="48"/>
      <c r="L133" s="36"/>
      <c r="M133" s="46"/>
      <c r="N133" s="147" t="str">
        <f>IFERROR(VLOOKUP(C133,'Custo Hora'!$B$3:$D$75,2,),"")</f>
        <v/>
      </c>
      <c r="O133" s="46"/>
      <c r="P133" s="190"/>
      <c r="Q133" s="190"/>
      <c r="R133" s="191"/>
      <c r="S133" s="192"/>
      <c r="T133" s="193"/>
      <c r="U133" s="193"/>
      <c r="V133" s="45">
        <f>IFERROR((VLOOKUP(C133,'Material Comprado'!$B$2:$E$442,4,FALSE)),"0")</f>
        <v>4.4999999999999998E-2</v>
      </c>
      <c r="W133" s="193">
        <f t="shared" si="6"/>
        <v>4.4999999999999998E-2</v>
      </c>
      <c r="X133" s="44"/>
      <c r="Y133" s="43"/>
      <c r="Z133" s="43"/>
      <c r="AA133" s="42"/>
      <c r="AB133" s="41" t="str">
        <f>IFERROR(((P133*VLOOKUP(C133,'Custo Hora'!$B$3:$D$75,3,)/60)*F133),"0")</f>
        <v>0</v>
      </c>
      <c r="AC133" s="41" t="str">
        <f>IFERROR(((Q133*VLOOKUP(C133,'Custo Hora'!$B$3:$D$75,3,))/(I133/J133)),"0")</f>
        <v>0</v>
      </c>
      <c r="AD133" s="40">
        <f t="shared" si="7"/>
        <v>4.4999999999999998E-2</v>
      </c>
      <c r="AE133" s="39"/>
      <c r="AF133" s="38"/>
      <c r="AG133" s="37"/>
      <c r="AH133" s="36"/>
      <c r="AI133" s="35"/>
      <c r="AJ133" s="35"/>
      <c r="AK133" s="16">
        <f t="shared" si="4"/>
        <v>7.2637756636498345E-5</v>
      </c>
      <c r="AL133" s="179">
        <v>65</v>
      </c>
    </row>
    <row r="134" spans="1:38" s="22" customFormat="1" ht="11.25" customHeight="1" outlineLevel="1" thickBot="1" x14ac:dyDescent="0.25">
      <c r="A134" s="52"/>
      <c r="B134" s="144">
        <v>2</v>
      </c>
      <c r="C134" s="180">
        <v>99601001018</v>
      </c>
      <c r="D134" s="145" t="str">
        <f>IFERROR(VLOOKUP(C134,'Material Comprado'!$B$3:$E$422,2,),"")</f>
        <v>ANEL ORING 66,34 X 2,62 REF.PARKER 2-146</v>
      </c>
      <c r="E134" s="51"/>
      <c r="F134" s="153">
        <v>2</v>
      </c>
      <c r="G134" s="50"/>
      <c r="H134" s="146">
        <f t="shared" si="5"/>
        <v>12000</v>
      </c>
      <c r="I134" s="146">
        <f>'Dados de Entrada'!$K$9</f>
        <v>500</v>
      </c>
      <c r="J134" s="49">
        <f>'Dados de Entrada'!$M$9</f>
        <v>1</v>
      </c>
      <c r="K134" s="48"/>
      <c r="L134" s="36"/>
      <c r="M134" s="46"/>
      <c r="N134" s="147" t="str">
        <f>IFERROR(VLOOKUP(C134,'Custo Hora'!$B$3:$D$75,2,),"")</f>
        <v/>
      </c>
      <c r="O134" s="46"/>
      <c r="P134" s="190"/>
      <c r="Q134" s="190"/>
      <c r="R134" s="191"/>
      <c r="S134" s="192"/>
      <c r="T134" s="193"/>
      <c r="U134" s="193"/>
      <c r="V134" s="45">
        <f>IFERROR((VLOOKUP(C134,'Material Comprado'!$B$2:$E$442,4,FALSE)),"0")</f>
        <v>0.33</v>
      </c>
      <c r="W134" s="193">
        <f t="shared" si="6"/>
        <v>0.66</v>
      </c>
      <c r="X134" s="44"/>
      <c r="Y134" s="43"/>
      <c r="Z134" s="43"/>
      <c r="AA134" s="42"/>
      <c r="AB134" s="41" t="str">
        <f>IFERROR(((P134*VLOOKUP(C134,'Custo Hora'!$B$3:$D$75,3,)/60)*F134),"0")</f>
        <v>0</v>
      </c>
      <c r="AC134" s="41" t="str">
        <f>IFERROR(((Q134*VLOOKUP(C134,'Custo Hora'!$B$3:$D$75,3,))/(I134/J134)),"0")</f>
        <v>0</v>
      </c>
      <c r="AD134" s="40">
        <f t="shared" si="7"/>
        <v>0.66</v>
      </c>
      <c r="AE134" s="39"/>
      <c r="AF134" s="38"/>
      <c r="AG134" s="37"/>
      <c r="AH134" s="36"/>
      <c r="AI134" s="35"/>
      <c r="AJ134" s="35"/>
      <c r="AK134" s="16">
        <f t="shared" si="4"/>
        <v>1.0653537640019758E-3</v>
      </c>
      <c r="AL134" s="179">
        <v>66</v>
      </c>
    </row>
    <row r="135" spans="1:38" s="22" customFormat="1" ht="11.25" customHeight="1" outlineLevel="1" thickBot="1" x14ac:dyDescent="0.25">
      <c r="A135" s="52"/>
      <c r="B135" s="144">
        <v>2</v>
      </c>
      <c r="C135" s="168">
        <v>99601002010</v>
      </c>
      <c r="D135" s="145" t="str">
        <f>IFERROR(VLOOKUP(C135,'Material Comprado'!$B$3:$E$422,2,),"")</f>
        <v>ANEL ORING 32,92 X 3,53 REF.PARKER 2-219  VITON</v>
      </c>
      <c r="E135" s="51"/>
      <c r="F135" s="153">
        <v>1</v>
      </c>
      <c r="G135" s="50"/>
      <c r="H135" s="146">
        <f t="shared" si="5"/>
        <v>12000</v>
      </c>
      <c r="I135" s="146">
        <f>'Dados de Entrada'!$K$9</f>
        <v>500</v>
      </c>
      <c r="J135" s="49">
        <f>'Dados de Entrada'!$M$9</f>
        <v>1</v>
      </c>
      <c r="K135" s="48"/>
      <c r="L135" s="36"/>
      <c r="M135" s="46"/>
      <c r="N135" s="147" t="str">
        <f>IFERROR(VLOOKUP(C135,'Custo Hora'!$B$3:$D$75,2,),"")</f>
        <v/>
      </c>
      <c r="O135" s="46"/>
      <c r="P135" s="190"/>
      <c r="Q135" s="190"/>
      <c r="R135" s="191"/>
      <c r="S135" s="192"/>
      <c r="T135" s="193"/>
      <c r="U135" s="193"/>
      <c r="V135" s="45">
        <f>IFERROR((VLOOKUP(C135,'Material Comprado'!$B$2:$E$442,4,FALSE)),"0")</f>
        <v>2.66</v>
      </c>
      <c r="W135" s="193">
        <f t="shared" si="6"/>
        <v>2.66</v>
      </c>
      <c r="X135" s="44"/>
      <c r="Y135" s="43"/>
      <c r="Z135" s="43"/>
      <c r="AA135" s="42"/>
      <c r="AB135" s="41" t="str">
        <f>IFERROR(((P135*VLOOKUP(C135,'Custo Hora'!$B$3:$D$75,3,)/60)*F135),"0")</f>
        <v>0</v>
      </c>
      <c r="AC135" s="41" t="str">
        <f>IFERROR(((Q135*VLOOKUP(C135,'Custo Hora'!$B$3:$D$75,3,))/(I135/J135)),"0")</f>
        <v>0</v>
      </c>
      <c r="AD135" s="40">
        <f t="shared" si="7"/>
        <v>2.66</v>
      </c>
      <c r="AE135" s="39"/>
      <c r="AF135" s="38"/>
      <c r="AG135" s="37"/>
      <c r="AH135" s="36"/>
      <c r="AI135" s="35"/>
      <c r="AJ135" s="35"/>
      <c r="AK135" s="16">
        <f t="shared" si="4"/>
        <v>4.2936985034019021E-3</v>
      </c>
      <c r="AL135" s="179">
        <v>67</v>
      </c>
    </row>
    <row r="136" spans="1:38" s="22" customFormat="1" ht="11.25" customHeight="1" outlineLevel="1" thickBot="1" x14ac:dyDescent="0.25">
      <c r="A136" s="52"/>
      <c r="B136" s="144">
        <v>2</v>
      </c>
      <c r="C136" s="168">
        <v>99601004013</v>
      </c>
      <c r="D136" s="145" t="str">
        <f>IFERROR(VLOOKUP(C136,'Material Comprado'!$B$3:$E$422,2,),"")</f>
        <v>RETENTOR BRG 35X50X8 DELIVERY</v>
      </c>
      <c r="E136" s="51"/>
      <c r="F136" s="153">
        <v>1</v>
      </c>
      <c r="G136" s="50"/>
      <c r="H136" s="146">
        <f t="shared" si="5"/>
        <v>12000</v>
      </c>
      <c r="I136" s="146">
        <f>'Dados de Entrada'!$K$9</f>
        <v>500</v>
      </c>
      <c r="J136" s="49">
        <f>'Dados de Entrada'!$M$9</f>
        <v>1</v>
      </c>
      <c r="K136" s="48"/>
      <c r="L136" s="36"/>
      <c r="M136" s="46"/>
      <c r="N136" s="147" t="str">
        <f>IFERROR(VLOOKUP(C136,'Custo Hora'!$B$3:$D$75,2,),"")</f>
        <v/>
      </c>
      <c r="O136" s="46"/>
      <c r="P136" s="190"/>
      <c r="Q136" s="190"/>
      <c r="R136" s="191"/>
      <c r="S136" s="192"/>
      <c r="T136" s="193"/>
      <c r="U136" s="193"/>
      <c r="V136" s="45">
        <f>IFERROR((VLOOKUP(C136,'Material Comprado'!$B$2:$E$442,4,FALSE)),"0")</f>
        <v>3.67</v>
      </c>
      <c r="W136" s="193">
        <f t="shared" si="6"/>
        <v>3.67</v>
      </c>
      <c r="X136" s="44"/>
      <c r="Y136" s="43"/>
      <c r="Z136" s="43"/>
      <c r="AA136" s="42"/>
      <c r="AB136" s="41" t="str">
        <f>IFERROR(((P136*VLOOKUP(C136,'Custo Hora'!$B$3:$D$75,3,)/60)*F136),"0")</f>
        <v>0</v>
      </c>
      <c r="AC136" s="41" t="str">
        <f>IFERROR(((Q136*VLOOKUP(C136,'Custo Hora'!$B$3:$D$75,3,))/(I136/J136)),"0")</f>
        <v>0</v>
      </c>
      <c r="AD136" s="40">
        <f t="shared" si="7"/>
        <v>3.67</v>
      </c>
      <c r="AE136" s="39"/>
      <c r="AF136" s="38"/>
      <c r="AG136" s="37"/>
      <c r="AH136" s="36"/>
      <c r="AI136" s="35"/>
      <c r="AJ136" s="35"/>
      <c r="AK136" s="16">
        <f t="shared" si="4"/>
        <v>5.9240125967988649E-3</v>
      </c>
      <c r="AL136" s="179">
        <v>68</v>
      </c>
    </row>
    <row r="137" spans="1:38" s="22" customFormat="1" ht="11.25" customHeight="1" outlineLevel="1" thickBot="1" x14ac:dyDescent="0.25">
      <c r="A137" s="52"/>
      <c r="B137" s="144">
        <v>2</v>
      </c>
      <c r="C137" s="168">
        <v>99602002008</v>
      </c>
      <c r="D137" s="145" t="str">
        <f>IFERROR(VLOOKUP(C137,'Material Comprado'!$B$3:$E$422,2,),"")</f>
        <v>PARAFUSO ALLEN G10 SXT INTERNO 3/8-16 UNC X 1.1/4</v>
      </c>
      <c r="E137" s="51"/>
      <c r="F137" s="153">
        <v>4</v>
      </c>
      <c r="G137" s="50"/>
      <c r="H137" s="146">
        <f t="shared" si="5"/>
        <v>12000</v>
      </c>
      <c r="I137" s="146">
        <f>'Dados de Entrada'!$K$9</f>
        <v>500</v>
      </c>
      <c r="J137" s="49">
        <f>'Dados de Entrada'!$M$9</f>
        <v>1</v>
      </c>
      <c r="K137" s="48"/>
      <c r="L137" s="36"/>
      <c r="M137" s="46"/>
      <c r="N137" s="147" t="str">
        <f>IFERROR(VLOOKUP(C137,'Custo Hora'!$B$3:$D$75,2,),"")</f>
        <v/>
      </c>
      <c r="O137" s="46"/>
      <c r="P137" s="190"/>
      <c r="Q137" s="190"/>
      <c r="R137" s="191"/>
      <c r="S137" s="192"/>
      <c r="T137" s="193"/>
      <c r="U137" s="193"/>
      <c r="V137" s="45">
        <f>IFERROR((VLOOKUP(C137,'Material Comprado'!$B$2:$E$442,4,FALSE)),"0")</f>
        <v>0.74</v>
      </c>
      <c r="W137" s="193">
        <f t="shared" si="6"/>
        <v>2.96</v>
      </c>
      <c r="X137" s="44"/>
      <c r="Y137" s="43"/>
      <c r="Z137" s="43"/>
      <c r="AA137" s="42"/>
      <c r="AB137" s="41" t="str">
        <f>IFERROR(((P137*VLOOKUP(C137,'Custo Hora'!$B$3:$D$75,3,)/60)*F137),"0")</f>
        <v>0</v>
      </c>
      <c r="AC137" s="41" t="str">
        <f>IFERROR(((Q137*VLOOKUP(C137,'Custo Hora'!$B$3:$D$75,3,))/(I137/J137)),"0")</f>
        <v>0</v>
      </c>
      <c r="AD137" s="40">
        <f t="shared" si="7"/>
        <v>2.96</v>
      </c>
      <c r="AE137" s="39"/>
      <c r="AF137" s="38"/>
      <c r="AG137" s="37"/>
      <c r="AH137" s="36"/>
      <c r="AI137" s="35"/>
      <c r="AJ137" s="35"/>
      <c r="AK137" s="16">
        <f t="shared" si="4"/>
        <v>4.7779502143118907E-3</v>
      </c>
      <c r="AL137" s="179">
        <v>69</v>
      </c>
    </row>
    <row r="138" spans="1:38" s="22" customFormat="1" ht="11.25" customHeight="1" outlineLevel="1" thickBot="1" x14ac:dyDescent="0.25">
      <c r="A138" s="52"/>
      <c r="B138" s="144">
        <v>2</v>
      </c>
      <c r="C138" s="168">
        <v>99602003015</v>
      </c>
      <c r="D138" s="145" t="str">
        <f>IFERROR(VLOOKUP(C138,'Material Comprado'!$B$3:$E$422,2,),"")</f>
        <v>PARAFUSO SEXT. M12X1.75X40 CLASSE 8.8</v>
      </c>
      <c r="E138" s="51"/>
      <c r="F138" s="153">
        <v>2</v>
      </c>
      <c r="G138" s="50"/>
      <c r="H138" s="146">
        <f t="shared" si="5"/>
        <v>12000</v>
      </c>
      <c r="I138" s="146">
        <f>'Dados de Entrada'!$K$9</f>
        <v>500</v>
      </c>
      <c r="J138" s="49">
        <f>'Dados de Entrada'!$M$9</f>
        <v>1</v>
      </c>
      <c r="K138" s="48"/>
      <c r="L138" s="36"/>
      <c r="M138" s="46"/>
      <c r="N138" s="147" t="str">
        <f>IFERROR(VLOOKUP(C138,'Custo Hora'!$B$3:$D$75,2,),"")</f>
        <v/>
      </c>
      <c r="O138" s="46"/>
      <c r="P138" s="190"/>
      <c r="Q138" s="190"/>
      <c r="R138" s="191"/>
      <c r="S138" s="192"/>
      <c r="T138" s="193"/>
      <c r="U138" s="193"/>
      <c r="V138" s="45">
        <f>IFERROR((VLOOKUP(C138,'Material Comprado'!$B$2:$E$442,4,FALSE)),"0")</f>
        <v>1.02</v>
      </c>
      <c r="W138" s="193">
        <f t="shared" si="6"/>
        <v>2.04</v>
      </c>
      <c r="X138" s="44"/>
      <c r="Y138" s="43"/>
      <c r="Z138" s="43"/>
      <c r="AA138" s="42"/>
      <c r="AB138" s="41" t="str">
        <f>IFERROR(((P138*VLOOKUP(C138,'Custo Hora'!$B$3:$D$75,3,)/60)*F138),"0")</f>
        <v>0</v>
      </c>
      <c r="AC138" s="41" t="str">
        <f>IFERROR(((Q138*VLOOKUP(C138,'Custo Hora'!$B$3:$D$75,3,))/(I138/J138)),"0")</f>
        <v>0</v>
      </c>
      <c r="AD138" s="40">
        <f t="shared" si="7"/>
        <v>2.04</v>
      </c>
      <c r="AE138" s="39"/>
      <c r="AF138" s="38"/>
      <c r="AG138" s="37"/>
      <c r="AH138" s="36"/>
      <c r="AI138" s="35"/>
      <c r="AJ138" s="35"/>
      <c r="AK138" s="16">
        <f t="shared" si="4"/>
        <v>3.2929116341879248E-3</v>
      </c>
      <c r="AL138" s="179">
        <v>70</v>
      </c>
    </row>
    <row r="139" spans="1:38" s="22" customFormat="1" ht="21.6" customHeight="1" outlineLevel="1" thickBot="1" x14ac:dyDescent="0.25">
      <c r="A139" s="52"/>
      <c r="B139" s="144">
        <v>2</v>
      </c>
      <c r="C139" s="168">
        <v>99602004002</v>
      </c>
      <c r="D139" s="145" t="str">
        <f>IFERROR(VLOOKUP(C139,'Material Comprado'!$B$3:$E$422,2,),"")</f>
        <v>PARAFUSO G5 SEXTAVADO CONICO SILO 3/8-16 UNC X 3/4 ZB  CLASSE 8.8 ROSCA TOTAL</v>
      </c>
      <c r="E139" s="51"/>
      <c r="F139" s="153">
        <v>4</v>
      </c>
      <c r="G139" s="50"/>
      <c r="H139" s="146">
        <f t="shared" si="5"/>
        <v>12000</v>
      </c>
      <c r="I139" s="146">
        <f>'Dados de Entrada'!$K$9</f>
        <v>500</v>
      </c>
      <c r="J139" s="49">
        <f>'Dados de Entrada'!$M$9</f>
        <v>1</v>
      </c>
      <c r="K139" s="48"/>
      <c r="L139" s="36"/>
      <c r="M139" s="46"/>
      <c r="N139" s="147" t="str">
        <f>IFERROR(VLOOKUP(C139,'Custo Hora'!$B$3:$D$75,2,),"")</f>
        <v/>
      </c>
      <c r="O139" s="46"/>
      <c r="P139" s="190"/>
      <c r="Q139" s="190"/>
      <c r="R139" s="191"/>
      <c r="S139" s="192"/>
      <c r="T139" s="193"/>
      <c r="U139" s="193"/>
      <c r="V139" s="45">
        <f>IFERROR((VLOOKUP(C139,'Material Comprado'!$B$2:$E$442,4,FALSE)),"0")</f>
        <v>0.65</v>
      </c>
      <c r="W139" s="193">
        <f t="shared" si="6"/>
        <v>2.6</v>
      </c>
      <c r="X139" s="44"/>
      <c r="Y139" s="43"/>
      <c r="Z139" s="43"/>
      <c r="AA139" s="42"/>
      <c r="AB139" s="41" t="str">
        <f>IFERROR(((P139*VLOOKUP(C139,'Custo Hora'!$B$3:$D$75,3,)/60)*F139),"0")</f>
        <v>0</v>
      </c>
      <c r="AC139" s="41" t="str">
        <f>IFERROR(((Q139*VLOOKUP(C139,'Custo Hora'!$B$3:$D$75,3,))/(I139/J139)),"0")</f>
        <v>0</v>
      </c>
      <c r="AD139" s="40">
        <f t="shared" si="7"/>
        <v>2.6</v>
      </c>
      <c r="AE139" s="39"/>
      <c r="AF139" s="38"/>
      <c r="AG139" s="37"/>
      <c r="AH139" s="36"/>
      <c r="AI139" s="35"/>
      <c r="AJ139" s="35"/>
      <c r="AK139" s="16">
        <f t="shared" si="4"/>
        <v>4.1968481612199042E-3</v>
      </c>
      <c r="AL139" s="179">
        <v>71</v>
      </c>
    </row>
    <row r="140" spans="1:38" s="22" customFormat="1" ht="11.25" customHeight="1" outlineLevel="1" thickBot="1" x14ac:dyDescent="0.25">
      <c r="A140" s="52"/>
      <c r="B140" s="144">
        <v>2</v>
      </c>
      <c r="C140" s="168">
        <v>99602006001</v>
      </c>
      <c r="D140" s="145" t="str">
        <f>IFERROR(VLOOKUP(C140,'Material Comprado'!$B$3:$E$422,2,),"")</f>
        <v>PORCA SEXTAVADA 3/8-16 UNC ZINCADA</v>
      </c>
      <c r="E140" s="51"/>
      <c r="F140" s="153">
        <v>6</v>
      </c>
      <c r="G140" s="50"/>
      <c r="H140" s="146">
        <f t="shared" si="5"/>
        <v>12000</v>
      </c>
      <c r="I140" s="146">
        <f>'Dados de Entrada'!$K$9</f>
        <v>500</v>
      </c>
      <c r="J140" s="49">
        <f>'Dados de Entrada'!$M$9</f>
        <v>1</v>
      </c>
      <c r="K140" s="48"/>
      <c r="L140" s="36"/>
      <c r="M140" s="46"/>
      <c r="N140" s="147" t="str">
        <f>IFERROR(VLOOKUP(C140,'Custo Hora'!$B$3:$D$75,2,),"")</f>
        <v/>
      </c>
      <c r="O140" s="46"/>
      <c r="P140" s="190"/>
      <c r="Q140" s="190"/>
      <c r="R140" s="191"/>
      <c r="S140" s="192"/>
      <c r="T140" s="193"/>
      <c r="U140" s="193"/>
      <c r="V140" s="45">
        <f>IFERROR((VLOOKUP(C140,'Material Comprado'!$B$2:$E$442,4,FALSE)),"0")</f>
        <v>0.13</v>
      </c>
      <c r="W140" s="193">
        <f t="shared" si="6"/>
        <v>0.78</v>
      </c>
      <c r="X140" s="44"/>
      <c r="Y140" s="43"/>
      <c r="Z140" s="43"/>
      <c r="AA140" s="42"/>
      <c r="AB140" s="41" t="str">
        <f>IFERROR(((P140*VLOOKUP(C140,'Custo Hora'!$B$3:$D$75,3,)/60)*F140),"0")</f>
        <v>0</v>
      </c>
      <c r="AC140" s="41" t="str">
        <f>IFERROR(((Q140*VLOOKUP(C140,'Custo Hora'!$B$3:$D$75,3,))/(I140/J140)),"0")</f>
        <v>0</v>
      </c>
      <c r="AD140" s="40">
        <f t="shared" si="7"/>
        <v>0.78</v>
      </c>
      <c r="AE140" s="39"/>
      <c r="AF140" s="38"/>
      <c r="AG140" s="37"/>
      <c r="AH140" s="36"/>
      <c r="AI140" s="35"/>
      <c r="AJ140" s="35"/>
      <c r="AK140" s="16">
        <f t="shared" si="4"/>
        <v>1.2590544483659712E-3</v>
      </c>
      <c r="AL140" s="179">
        <v>72</v>
      </c>
    </row>
    <row r="141" spans="1:38" s="22" customFormat="1" ht="11.25" customHeight="1" outlineLevel="1" thickBot="1" x14ac:dyDescent="0.25">
      <c r="A141" s="52"/>
      <c r="B141" s="144">
        <v>2</v>
      </c>
      <c r="C141" s="168">
        <v>99602009008</v>
      </c>
      <c r="D141" s="145" t="str">
        <f>IFERROR(VLOOKUP(C141,'Material Comprado'!$B$3:$E$422,2,),"")</f>
        <v>ARRUELA LISA M12 - DIN 125 13X24X2,5 ZINCADA</v>
      </c>
      <c r="E141" s="51"/>
      <c r="F141" s="153">
        <v>2</v>
      </c>
      <c r="G141" s="50"/>
      <c r="H141" s="146">
        <f t="shared" si="5"/>
        <v>12000</v>
      </c>
      <c r="I141" s="146">
        <f>'Dados de Entrada'!$K$9</f>
        <v>500</v>
      </c>
      <c r="J141" s="49">
        <f>'Dados de Entrada'!$M$9</f>
        <v>1</v>
      </c>
      <c r="K141" s="48"/>
      <c r="L141" s="36"/>
      <c r="M141" s="46"/>
      <c r="N141" s="147" t="str">
        <f>IFERROR(VLOOKUP(C141,'Custo Hora'!$B$3:$D$75,2,),"")</f>
        <v/>
      </c>
      <c r="O141" s="46"/>
      <c r="P141" s="190"/>
      <c r="Q141" s="190"/>
      <c r="R141" s="191"/>
      <c r="S141" s="192"/>
      <c r="T141" s="193"/>
      <c r="U141" s="193"/>
      <c r="V141" s="45">
        <f>IFERROR((VLOOKUP(C141,'Material Comprado'!$B$2:$E$442,4,FALSE)),"0")</f>
        <v>0.2</v>
      </c>
      <c r="W141" s="193">
        <f t="shared" si="6"/>
        <v>0.4</v>
      </c>
      <c r="X141" s="44"/>
      <c r="Y141" s="43"/>
      <c r="Z141" s="43"/>
      <c r="AA141" s="42"/>
      <c r="AB141" s="41" t="str">
        <f>IFERROR(((P141*VLOOKUP(C141,'Custo Hora'!$B$3:$D$75,3,)/60)*F141),"0")</f>
        <v>0</v>
      </c>
      <c r="AC141" s="41" t="str">
        <f>IFERROR(((Q141*VLOOKUP(C141,'Custo Hora'!$B$3:$D$75,3,))/(I141/J141)),"0")</f>
        <v>0</v>
      </c>
      <c r="AD141" s="40">
        <f t="shared" si="7"/>
        <v>0.4</v>
      </c>
      <c r="AE141" s="39"/>
      <c r="AF141" s="38"/>
      <c r="AG141" s="37"/>
      <c r="AH141" s="36"/>
      <c r="AI141" s="35"/>
      <c r="AJ141" s="35"/>
      <c r="AK141" s="16">
        <f t="shared" ref="AK141:AK204" si="8">AD141/$AD$217</f>
        <v>6.4566894787998529E-4</v>
      </c>
      <c r="AL141" s="179">
        <v>73</v>
      </c>
    </row>
    <row r="142" spans="1:38" s="22" customFormat="1" ht="12.6" customHeight="1" outlineLevel="1" thickBot="1" x14ac:dyDescent="0.25">
      <c r="A142" s="52"/>
      <c r="B142" s="144">
        <v>2</v>
      </c>
      <c r="C142" s="168">
        <v>99602010006</v>
      </c>
      <c r="D142" s="145" t="str">
        <f>IFERROR(VLOOKUP(C142,'Material Comprado'!$B$3:$E$422,2,),"")</f>
        <v>ARRUELA DE PRESSAO 3/8 PESADA TEMPERADA - ASA B-27.1</v>
      </c>
      <c r="E142" s="51"/>
      <c r="F142" s="153">
        <v>6</v>
      </c>
      <c r="G142" s="50"/>
      <c r="H142" s="146">
        <f t="shared" si="5"/>
        <v>12000</v>
      </c>
      <c r="I142" s="146">
        <f>'Dados de Entrada'!$K$9</f>
        <v>500</v>
      </c>
      <c r="J142" s="49">
        <f>'Dados de Entrada'!$M$9</f>
        <v>1</v>
      </c>
      <c r="K142" s="48"/>
      <c r="L142" s="36"/>
      <c r="M142" s="46"/>
      <c r="N142" s="147" t="str">
        <f>IFERROR(VLOOKUP(C142,'Custo Hora'!$B$3:$D$75,2,),"")</f>
        <v/>
      </c>
      <c r="O142" s="46"/>
      <c r="P142" s="190"/>
      <c r="Q142" s="190"/>
      <c r="R142" s="191"/>
      <c r="S142" s="192"/>
      <c r="T142" s="193"/>
      <c r="U142" s="193"/>
      <c r="V142" s="45">
        <f>IFERROR((VLOOKUP(C142,'Material Comprado'!$B$2:$E$442,4,FALSE)),"0")</f>
        <v>0.12</v>
      </c>
      <c r="W142" s="193">
        <f t="shared" si="6"/>
        <v>0.72</v>
      </c>
      <c r="X142" s="44"/>
      <c r="Y142" s="43"/>
      <c r="Z142" s="43"/>
      <c r="AA142" s="42"/>
      <c r="AB142" s="41" t="str">
        <f>IFERROR(((P142*VLOOKUP(C142,'Custo Hora'!$B$3:$D$75,3,)/60)*F142),"0")</f>
        <v>0</v>
      </c>
      <c r="AC142" s="41" t="str">
        <f>IFERROR(((Q142*VLOOKUP(C142,'Custo Hora'!$B$3:$D$75,3,))/(I142/J142)),"0")</f>
        <v>0</v>
      </c>
      <c r="AD142" s="40">
        <f t="shared" si="7"/>
        <v>0.72</v>
      </c>
      <c r="AE142" s="39"/>
      <c r="AF142" s="38"/>
      <c r="AG142" s="37"/>
      <c r="AH142" s="36"/>
      <c r="AI142" s="35"/>
      <c r="AJ142" s="35"/>
      <c r="AK142" s="16">
        <f t="shared" si="8"/>
        <v>1.1622041061839735E-3</v>
      </c>
      <c r="AL142" s="179">
        <v>74</v>
      </c>
    </row>
    <row r="143" spans="1:38" s="22" customFormat="1" ht="13.2" customHeight="1" outlineLevel="1" thickBot="1" x14ac:dyDescent="0.25">
      <c r="A143" s="52"/>
      <c r="B143" s="144">
        <v>2</v>
      </c>
      <c r="C143" s="168">
        <v>99602015004</v>
      </c>
      <c r="D143" s="145" t="str">
        <f>IFERROR(VLOOKUP(C143,'Material Comprado'!$B$3:$E$422,2,),"")</f>
        <v>ANEL ELASTICO RENO PARA FURO DIAM.62 502062 SEM REFORCO</v>
      </c>
      <c r="E143" s="51"/>
      <c r="F143" s="153">
        <v>1</v>
      </c>
      <c r="G143" s="50"/>
      <c r="H143" s="146">
        <f t="shared" si="5"/>
        <v>12000</v>
      </c>
      <c r="I143" s="146">
        <f>'Dados de Entrada'!$K$9</f>
        <v>500</v>
      </c>
      <c r="J143" s="49">
        <f>'Dados de Entrada'!$M$9</f>
        <v>1</v>
      </c>
      <c r="K143" s="48"/>
      <c r="L143" s="36"/>
      <c r="M143" s="46"/>
      <c r="N143" s="147" t="str">
        <f>IFERROR(VLOOKUP(C143,'Custo Hora'!$B$3:$D$75,2,),"")</f>
        <v/>
      </c>
      <c r="O143" s="46"/>
      <c r="P143" s="190"/>
      <c r="Q143" s="190"/>
      <c r="R143" s="191"/>
      <c r="S143" s="192"/>
      <c r="T143" s="193"/>
      <c r="U143" s="193"/>
      <c r="V143" s="45">
        <f>IFERROR((VLOOKUP(C143,'Material Comprado'!$B$2:$E$442,4,FALSE)),"0")</f>
        <v>0.77</v>
      </c>
      <c r="W143" s="193">
        <f t="shared" si="6"/>
        <v>0.77</v>
      </c>
      <c r="X143" s="44"/>
      <c r="Y143" s="43"/>
      <c r="Z143" s="43"/>
      <c r="AA143" s="42"/>
      <c r="AB143" s="41" t="str">
        <f>IFERROR(((P143*VLOOKUP(C143,'Custo Hora'!$B$3:$D$75,3,)/60)*F143),"0")</f>
        <v>0</v>
      </c>
      <c r="AC143" s="41" t="str">
        <f>IFERROR(((Q143*VLOOKUP(C143,'Custo Hora'!$B$3:$D$75,3,))/(I143/J143)),"0")</f>
        <v>0</v>
      </c>
      <c r="AD143" s="40">
        <f t="shared" si="7"/>
        <v>0.77</v>
      </c>
      <c r="AE143" s="39"/>
      <c r="AF143" s="38"/>
      <c r="AG143" s="37"/>
      <c r="AH143" s="36"/>
      <c r="AI143" s="35"/>
      <c r="AJ143" s="35"/>
      <c r="AK143" s="16">
        <f t="shared" si="8"/>
        <v>1.2429127246689716E-3</v>
      </c>
      <c r="AL143" s="179">
        <v>75</v>
      </c>
    </row>
    <row r="144" spans="1:38" s="22" customFormat="1" ht="10.8" outlineLevel="1" thickBot="1" x14ac:dyDescent="0.25">
      <c r="A144" s="52"/>
      <c r="B144" s="144">
        <v>2</v>
      </c>
      <c r="C144" s="168">
        <v>99602015011</v>
      </c>
      <c r="D144" s="145" t="str">
        <f>IFERROR(VLOOKUP(C144,'Material Comprado'!$B$3:$E$422,2,),"")</f>
        <v>ANEL ELASTICO RENO PARA FURO DIAM.45 - 502045</v>
      </c>
      <c r="E144" s="51"/>
      <c r="F144" s="153">
        <v>1</v>
      </c>
      <c r="G144" s="50"/>
      <c r="H144" s="146">
        <f t="shared" si="5"/>
        <v>12000</v>
      </c>
      <c r="I144" s="146">
        <f>'Dados de Entrada'!$K$9</f>
        <v>500</v>
      </c>
      <c r="J144" s="49">
        <f>'Dados de Entrada'!$M$9</f>
        <v>1</v>
      </c>
      <c r="K144" s="48"/>
      <c r="L144" s="36"/>
      <c r="M144" s="46"/>
      <c r="N144" s="147" t="str">
        <f>IFERROR(VLOOKUP(C144,'Custo Hora'!$B$3:$D$75,2,),"")</f>
        <v/>
      </c>
      <c r="O144" s="46"/>
      <c r="P144" s="190"/>
      <c r="Q144" s="190"/>
      <c r="R144" s="191"/>
      <c r="S144" s="192"/>
      <c r="T144" s="193"/>
      <c r="U144" s="193"/>
      <c r="V144" s="45">
        <f>IFERROR((VLOOKUP(C144,'Material Comprado'!$B$2:$E$442,4,FALSE)),"0")</f>
        <v>0.66</v>
      </c>
      <c r="W144" s="193">
        <f t="shared" si="6"/>
        <v>0.66</v>
      </c>
      <c r="X144" s="44"/>
      <c r="Y144" s="43"/>
      <c r="Z144" s="43"/>
      <c r="AA144" s="42"/>
      <c r="AB144" s="41" t="str">
        <f>IFERROR(((P144*VLOOKUP(C144,'Custo Hora'!$B$3:$D$75,3,)/60)*F144),"0")</f>
        <v>0</v>
      </c>
      <c r="AC144" s="41" t="str">
        <f>IFERROR(((Q144*VLOOKUP(C144,'Custo Hora'!$B$3:$D$75,3,))/(I144/J144)),"0")</f>
        <v>0</v>
      </c>
      <c r="AD144" s="40">
        <f t="shared" si="7"/>
        <v>0.66</v>
      </c>
      <c r="AE144" s="39"/>
      <c r="AF144" s="38"/>
      <c r="AG144" s="37"/>
      <c r="AH144" s="36"/>
      <c r="AI144" s="35"/>
      <c r="AJ144" s="35"/>
      <c r="AK144" s="16">
        <f t="shared" si="8"/>
        <v>1.0653537640019758E-3</v>
      </c>
      <c r="AL144" s="179">
        <v>76</v>
      </c>
    </row>
    <row r="145" spans="1:38" s="22" customFormat="1" ht="10.8" outlineLevel="1" thickBot="1" x14ac:dyDescent="0.25">
      <c r="A145" s="52"/>
      <c r="B145" s="144">
        <v>2</v>
      </c>
      <c r="C145" s="168">
        <v>99602022001</v>
      </c>
      <c r="D145" s="145" t="str">
        <f>IFERROR(VLOOKUP(C145,'Material Comprado'!$B$3:$E$422,2,),"")</f>
        <v>PARAFUSO ALLEN SEM CABECA M6X10</v>
      </c>
      <c r="E145" s="51"/>
      <c r="F145" s="153">
        <v>1</v>
      </c>
      <c r="G145" s="50"/>
      <c r="H145" s="146">
        <f t="shared" ref="H145:H176" si="9">I145*12*2</f>
        <v>12000</v>
      </c>
      <c r="I145" s="146">
        <f>'Dados de Entrada'!$K$9</f>
        <v>500</v>
      </c>
      <c r="J145" s="49">
        <f>'Dados de Entrada'!$M$9</f>
        <v>1</v>
      </c>
      <c r="K145" s="48"/>
      <c r="L145" s="36"/>
      <c r="M145" s="46"/>
      <c r="N145" s="147" t="str">
        <f>IFERROR(VLOOKUP(C145,'Custo Hora'!$B$3:$D$75,2,),"")</f>
        <v/>
      </c>
      <c r="O145" s="46"/>
      <c r="P145" s="190"/>
      <c r="Q145" s="190"/>
      <c r="R145" s="191"/>
      <c r="S145" s="192"/>
      <c r="T145" s="193"/>
      <c r="U145" s="193"/>
      <c r="V145" s="45">
        <f>IFERROR((VLOOKUP(C145,'Material Comprado'!$B$2:$E$442,4,FALSE)),"0")</f>
        <v>0.1</v>
      </c>
      <c r="W145" s="193">
        <f t="shared" ref="W145:W176" si="10">((((T145*$C$3)*(1+$C$5))+((U145*$C$4)*(1+$C$6))+V145)*F145)</f>
        <v>0.1</v>
      </c>
      <c r="X145" s="44"/>
      <c r="Y145" s="43"/>
      <c r="Z145" s="43"/>
      <c r="AA145" s="42"/>
      <c r="AB145" s="41" t="str">
        <f>IFERROR(((P145*VLOOKUP(C145,'Custo Hora'!$B$3:$D$75,3,)/60)*F145),"0")</f>
        <v>0</v>
      </c>
      <c r="AC145" s="41" t="str">
        <f>IFERROR(((Q145*VLOOKUP(C145,'Custo Hora'!$B$3:$D$75,3,))/(I145/J145)),"0")</f>
        <v>0</v>
      </c>
      <c r="AD145" s="40">
        <f t="shared" ref="AD145:AD176" si="11">W145+AB145+AC145+X145</f>
        <v>0.1</v>
      </c>
      <c r="AE145" s="39"/>
      <c r="AF145" s="38"/>
      <c r="AG145" s="37"/>
      <c r="AH145" s="36"/>
      <c r="AI145" s="35"/>
      <c r="AJ145" s="35"/>
      <c r="AK145" s="16">
        <f t="shared" si="8"/>
        <v>1.6141723696999632E-4</v>
      </c>
      <c r="AL145" s="179">
        <v>77</v>
      </c>
    </row>
    <row r="146" spans="1:38" s="22" customFormat="1" ht="10.8" outlineLevel="1" thickBot="1" x14ac:dyDescent="0.25">
      <c r="A146" s="52"/>
      <c r="B146" s="144">
        <v>2</v>
      </c>
      <c r="C146" s="168">
        <v>99604003007</v>
      </c>
      <c r="D146" s="145" t="str">
        <f>IFERROR(VLOOKUP(C146,'Material Comprado'!$B$3:$E$422,2,),"")</f>
        <v>ROLAMENTO 1 CARREIRA ESFERAS 35X62X14 REF.6007 N</v>
      </c>
      <c r="E146" s="51"/>
      <c r="F146" s="153">
        <v>1</v>
      </c>
      <c r="G146" s="50"/>
      <c r="H146" s="146">
        <f t="shared" si="9"/>
        <v>12000</v>
      </c>
      <c r="I146" s="146">
        <f>'Dados de Entrada'!$K$9</f>
        <v>500</v>
      </c>
      <c r="J146" s="49">
        <f>'Dados de Entrada'!$M$9</f>
        <v>1</v>
      </c>
      <c r="K146" s="48"/>
      <c r="L146" s="36"/>
      <c r="M146" s="46"/>
      <c r="N146" s="147" t="str">
        <f>IFERROR(VLOOKUP(C146,'Custo Hora'!$B$3:$D$75,2,),"")</f>
        <v/>
      </c>
      <c r="O146" s="46"/>
      <c r="P146" s="190"/>
      <c r="Q146" s="190"/>
      <c r="R146" s="191"/>
      <c r="S146" s="192"/>
      <c r="T146" s="193"/>
      <c r="U146" s="193"/>
      <c r="V146" s="45">
        <f>IFERROR((VLOOKUP(C146,'Material Comprado'!$B$2:$E$442,4,FALSE)),"0")</f>
        <v>8.1</v>
      </c>
      <c r="W146" s="193">
        <f t="shared" si="10"/>
        <v>8.1</v>
      </c>
      <c r="X146" s="44"/>
      <c r="Y146" s="43"/>
      <c r="Z146" s="43"/>
      <c r="AA146" s="42"/>
      <c r="AB146" s="41" t="str">
        <f>IFERROR(((P146*VLOOKUP(C146,'Custo Hora'!$B$3:$D$75,3,)/60)*F146),"0")</f>
        <v>0</v>
      </c>
      <c r="AC146" s="41" t="str">
        <f>IFERROR(((Q146*VLOOKUP(C146,'Custo Hora'!$B$3:$D$75,3,))/(I146/J146)),"0")</f>
        <v>0</v>
      </c>
      <c r="AD146" s="40">
        <f t="shared" si="11"/>
        <v>8.1</v>
      </c>
      <c r="AE146" s="39"/>
      <c r="AF146" s="38"/>
      <c r="AG146" s="37"/>
      <c r="AH146" s="36"/>
      <c r="AI146" s="35"/>
      <c r="AJ146" s="35"/>
      <c r="AK146" s="16">
        <f t="shared" si="8"/>
        <v>1.30747961945697E-2</v>
      </c>
      <c r="AL146" s="179">
        <v>78</v>
      </c>
    </row>
    <row r="147" spans="1:38" s="22" customFormat="1" ht="10.8" outlineLevel="1" thickBot="1" x14ac:dyDescent="0.25">
      <c r="A147" s="52"/>
      <c r="B147" s="144">
        <v>2</v>
      </c>
      <c r="C147" s="168">
        <v>99604003016</v>
      </c>
      <c r="D147" s="145" t="str">
        <f>IFERROR(VLOOKUP(C147,'Material Comprado'!$B$3:$E$422,2,),"")</f>
        <v>ROLAMENTO 1 CARREIRA ESFERAS 25X62X17 - 6305</v>
      </c>
      <c r="E147" s="51"/>
      <c r="F147" s="153">
        <v>1</v>
      </c>
      <c r="G147" s="50"/>
      <c r="H147" s="146">
        <f t="shared" si="9"/>
        <v>12000</v>
      </c>
      <c r="I147" s="146">
        <f>'Dados de Entrada'!$K$9</f>
        <v>500</v>
      </c>
      <c r="J147" s="49">
        <f>'Dados de Entrada'!$M$9</f>
        <v>1</v>
      </c>
      <c r="K147" s="48"/>
      <c r="L147" s="36"/>
      <c r="M147" s="46"/>
      <c r="N147" s="147" t="str">
        <f>IFERROR(VLOOKUP(C147,'Custo Hora'!$B$3:$D$75,2,),"")</f>
        <v/>
      </c>
      <c r="O147" s="46"/>
      <c r="P147" s="190"/>
      <c r="Q147" s="190"/>
      <c r="R147" s="191"/>
      <c r="S147" s="192"/>
      <c r="T147" s="193"/>
      <c r="U147" s="193"/>
      <c r="V147" s="45">
        <f>IFERROR((VLOOKUP(C147,'Material Comprado'!$B$2:$E$442,4,FALSE)),"0")</f>
        <v>5.94</v>
      </c>
      <c r="W147" s="193">
        <f t="shared" si="10"/>
        <v>5.94</v>
      </c>
      <c r="X147" s="44"/>
      <c r="Y147" s="43"/>
      <c r="Z147" s="43"/>
      <c r="AA147" s="42"/>
      <c r="AB147" s="41" t="str">
        <f>IFERROR(((P147*VLOOKUP(C147,'Custo Hora'!$B$3:$D$75,3,)/60)*F147),"0")</f>
        <v>0</v>
      </c>
      <c r="AC147" s="41" t="str">
        <f>IFERROR(((Q147*VLOOKUP(C147,'Custo Hora'!$B$3:$D$75,3,))/(I147/J147)),"0")</f>
        <v>0</v>
      </c>
      <c r="AD147" s="40">
        <f t="shared" si="11"/>
        <v>5.94</v>
      </c>
      <c r="AE147" s="39"/>
      <c r="AF147" s="38"/>
      <c r="AG147" s="37"/>
      <c r="AH147" s="36"/>
      <c r="AI147" s="35"/>
      <c r="AJ147" s="35"/>
      <c r="AK147" s="16">
        <f t="shared" si="8"/>
        <v>9.588183876017781E-3</v>
      </c>
      <c r="AL147" s="179">
        <v>79</v>
      </c>
    </row>
    <row r="148" spans="1:38" s="22" customFormat="1" ht="9" customHeight="1" outlineLevel="1" thickBot="1" x14ac:dyDescent="0.25">
      <c r="A148" s="52"/>
      <c r="B148" s="144">
        <v>2</v>
      </c>
      <c r="C148" s="168">
        <v>99604004011</v>
      </c>
      <c r="D148" s="145" t="str">
        <f>IFERROR(VLOOKUP(C148,'Material Comprado'!$B$3:$E$422,2,),"")</f>
        <v>ROLAMENTO ROLETES CONICOS 20X52X16,25 - 30304</v>
      </c>
      <c r="E148" s="51"/>
      <c r="F148" s="153">
        <v>2</v>
      </c>
      <c r="G148" s="50"/>
      <c r="H148" s="146">
        <f t="shared" si="9"/>
        <v>12000</v>
      </c>
      <c r="I148" s="146">
        <f>'Dados de Entrada'!$K$9</f>
        <v>500</v>
      </c>
      <c r="J148" s="49">
        <f>'Dados de Entrada'!$M$9</f>
        <v>1</v>
      </c>
      <c r="K148" s="48"/>
      <c r="L148" s="36"/>
      <c r="M148" s="46"/>
      <c r="N148" s="147" t="str">
        <f>IFERROR(VLOOKUP(C148,'Custo Hora'!$B$3:$D$75,2,),"")</f>
        <v/>
      </c>
      <c r="O148" s="46"/>
      <c r="P148" s="190"/>
      <c r="Q148" s="190"/>
      <c r="R148" s="191"/>
      <c r="S148" s="192"/>
      <c r="T148" s="193"/>
      <c r="U148" s="193"/>
      <c r="V148" s="45">
        <f>IFERROR((VLOOKUP(C148,'Material Comprado'!$B$2:$E$442,4,FALSE)),"0")</f>
        <v>14.88</v>
      </c>
      <c r="W148" s="193">
        <f t="shared" si="10"/>
        <v>29.76</v>
      </c>
      <c r="X148" s="44"/>
      <c r="Y148" s="43"/>
      <c r="Z148" s="43"/>
      <c r="AA148" s="42"/>
      <c r="AB148" s="41" t="str">
        <f>IFERROR(((P148*VLOOKUP(C148,'Custo Hora'!$B$3:$D$75,3,)/60)*F148),"0")</f>
        <v>0</v>
      </c>
      <c r="AC148" s="41" t="str">
        <f>IFERROR(((Q148*VLOOKUP(C148,'Custo Hora'!$B$3:$D$75,3,))/(I148/J148)),"0")</f>
        <v>0</v>
      </c>
      <c r="AD148" s="40">
        <f t="shared" si="11"/>
        <v>29.76</v>
      </c>
      <c r="AE148" s="39"/>
      <c r="AF148" s="38"/>
      <c r="AG148" s="37"/>
      <c r="AH148" s="36"/>
      <c r="AI148" s="35"/>
      <c r="AJ148" s="35"/>
      <c r="AK148" s="16">
        <f t="shared" si="8"/>
        <v>4.8037769722270904E-2</v>
      </c>
      <c r="AL148" s="179">
        <v>80</v>
      </c>
    </row>
    <row r="149" spans="1:38" s="22" customFormat="1" ht="11.25" customHeight="1" outlineLevel="1" thickBot="1" x14ac:dyDescent="0.25">
      <c r="A149" s="52"/>
      <c r="B149" s="144">
        <v>2</v>
      </c>
      <c r="C149" s="168">
        <v>99605001006</v>
      </c>
      <c r="D149" s="145" t="str">
        <f>IFERROR(VLOOKUP(C149,'Material Comprado'!$B$3:$E$422,2,),"")</f>
        <v>MOLA DE COMPRESSAO - Ø36X76 - DELIVERY</v>
      </c>
      <c r="E149" s="51"/>
      <c r="F149" s="153">
        <v>1</v>
      </c>
      <c r="G149" s="50"/>
      <c r="H149" s="146">
        <f t="shared" si="9"/>
        <v>12000</v>
      </c>
      <c r="I149" s="146">
        <f>'Dados de Entrada'!$K$9</f>
        <v>500</v>
      </c>
      <c r="J149" s="49">
        <f>'Dados de Entrada'!$M$9</f>
        <v>1</v>
      </c>
      <c r="K149" s="48"/>
      <c r="L149" s="36"/>
      <c r="M149" s="46"/>
      <c r="N149" s="147" t="str">
        <f>IFERROR(VLOOKUP(C149,'Custo Hora'!$B$3:$D$75,2,),"")</f>
        <v/>
      </c>
      <c r="O149" s="46"/>
      <c r="P149" s="190"/>
      <c r="Q149" s="190"/>
      <c r="R149" s="191"/>
      <c r="S149" s="192"/>
      <c r="T149" s="193"/>
      <c r="U149" s="193"/>
      <c r="V149" s="45">
        <f>IFERROR((VLOOKUP(C149,'Material Comprado'!$B$2:$E$442,4,FALSE)),"0")</f>
        <v>4.7699999999999996</v>
      </c>
      <c r="W149" s="193">
        <f t="shared" si="10"/>
        <v>4.7699999999999996</v>
      </c>
      <c r="X149" s="44"/>
      <c r="Y149" s="43"/>
      <c r="Z149" s="43"/>
      <c r="AA149" s="42"/>
      <c r="AB149" s="41" t="str">
        <f>IFERROR(((P149*VLOOKUP(C149,'Custo Hora'!$B$3:$D$75,3,)/60)*F149),"0")</f>
        <v>0</v>
      </c>
      <c r="AC149" s="41" t="str">
        <f>IFERROR(((Q149*VLOOKUP(C149,'Custo Hora'!$B$3:$D$75,3,))/(I149/J149)),"0")</f>
        <v>0</v>
      </c>
      <c r="AD149" s="40">
        <f t="shared" si="11"/>
        <v>4.7699999999999996</v>
      </c>
      <c r="AE149" s="39"/>
      <c r="AF149" s="38"/>
      <c r="AG149" s="37"/>
      <c r="AH149" s="36"/>
      <c r="AI149" s="35"/>
      <c r="AJ149" s="35"/>
      <c r="AK149" s="16">
        <f t="shared" si="8"/>
        <v>7.6996022034688232E-3</v>
      </c>
      <c r="AL149" s="179">
        <v>81</v>
      </c>
    </row>
    <row r="150" spans="1:38" s="22" customFormat="1" ht="11.25" customHeight="1" outlineLevel="1" thickBot="1" x14ac:dyDescent="0.25">
      <c r="A150" s="52"/>
      <c r="B150" s="144">
        <v>2</v>
      </c>
      <c r="C150" s="168">
        <v>99606001001</v>
      </c>
      <c r="D150" s="145" t="str">
        <f>IFERROR(VLOOKUP(C150,'Material Comprado'!$B$3:$E$422,2,),"")</f>
        <v>CONECTOR PNEUMATICO MACHO1/4(TUBO)X1/8 NPT</v>
      </c>
      <c r="E150" s="51"/>
      <c r="F150" s="153">
        <v>1</v>
      </c>
      <c r="G150" s="50"/>
      <c r="H150" s="146">
        <f t="shared" si="9"/>
        <v>12000</v>
      </c>
      <c r="I150" s="146">
        <f>'Dados de Entrada'!$K$9</f>
        <v>500</v>
      </c>
      <c r="J150" s="49">
        <f>'Dados de Entrada'!$M$9</f>
        <v>1</v>
      </c>
      <c r="K150" s="48"/>
      <c r="L150" s="36"/>
      <c r="M150" s="46"/>
      <c r="N150" s="147" t="str">
        <f>IFERROR(VLOOKUP(C150,'Custo Hora'!$B$3:$D$75,2,),"")</f>
        <v/>
      </c>
      <c r="O150" s="46"/>
      <c r="P150" s="190"/>
      <c r="Q150" s="190"/>
      <c r="R150" s="191"/>
      <c r="S150" s="192"/>
      <c r="T150" s="193"/>
      <c r="U150" s="193"/>
      <c r="V150" s="45">
        <f>IFERROR((VLOOKUP(C150,'Material Comprado'!$B$2:$E$442,4,FALSE)),"0")</f>
        <v>2.78</v>
      </c>
      <c r="W150" s="193">
        <f t="shared" si="10"/>
        <v>2.78</v>
      </c>
      <c r="X150" s="44"/>
      <c r="Y150" s="43"/>
      <c r="Z150" s="43"/>
      <c r="AA150" s="42"/>
      <c r="AB150" s="41" t="str">
        <f>IFERROR(((P150*VLOOKUP(C150,'Custo Hora'!$B$3:$D$75,3,)/60)*F150),"0")</f>
        <v>0</v>
      </c>
      <c r="AC150" s="41" t="str">
        <f>IFERROR(((Q150*VLOOKUP(C150,'Custo Hora'!$B$3:$D$75,3,))/(I150/J150)),"0")</f>
        <v>0</v>
      </c>
      <c r="AD150" s="40">
        <f t="shared" si="11"/>
        <v>2.78</v>
      </c>
      <c r="AE150" s="39"/>
      <c r="AF150" s="38"/>
      <c r="AG150" s="37"/>
      <c r="AH150" s="36"/>
      <c r="AI150" s="35"/>
      <c r="AJ150" s="35"/>
      <c r="AK150" s="16">
        <f t="shared" si="8"/>
        <v>4.487399187765897E-3</v>
      </c>
      <c r="AL150" s="179">
        <v>82</v>
      </c>
    </row>
    <row r="151" spans="1:38" s="22" customFormat="1" ht="11.25" customHeight="1" outlineLevel="1" thickBot="1" x14ac:dyDescent="0.25">
      <c r="A151" s="52"/>
      <c r="B151" s="144">
        <v>2</v>
      </c>
      <c r="C151" s="168">
        <v>99606001003</v>
      </c>
      <c r="D151" s="145" t="str">
        <f>IFERROR(VLOOKUP(C151,'Material Comprado'!$B$3:$E$422,2,),"")</f>
        <v>BUJAO 3/4 - 14 NPTF DIN 906</v>
      </c>
      <c r="E151" s="51"/>
      <c r="F151" s="153">
        <v>1</v>
      </c>
      <c r="G151" s="50"/>
      <c r="H151" s="146">
        <f t="shared" si="9"/>
        <v>12000</v>
      </c>
      <c r="I151" s="146">
        <f>'Dados de Entrada'!$K$9</f>
        <v>500</v>
      </c>
      <c r="J151" s="49">
        <f>'Dados de Entrada'!$M$9</f>
        <v>1</v>
      </c>
      <c r="K151" s="48"/>
      <c r="L151" s="36"/>
      <c r="M151" s="46"/>
      <c r="N151" s="147" t="str">
        <f>IFERROR(VLOOKUP(C151,'Custo Hora'!$B$3:$D$75,2,),"")</f>
        <v/>
      </c>
      <c r="O151" s="46"/>
      <c r="P151" s="190"/>
      <c r="Q151" s="190"/>
      <c r="R151" s="191"/>
      <c r="S151" s="192"/>
      <c r="T151" s="193"/>
      <c r="U151" s="193"/>
      <c r="V151" s="45">
        <f>IFERROR((VLOOKUP(C151,'Material Comprado'!$B$2:$E$442,4,FALSE)),"0")</f>
        <v>4.0999999999999996</v>
      </c>
      <c r="W151" s="193">
        <f t="shared" si="10"/>
        <v>4.0999999999999996</v>
      </c>
      <c r="X151" s="44"/>
      <c r="Y151" s="43"/>
      <c r="Z151" s="43"/>
      <c r="AA151" s="42"/>
      <c r="AB151" s="41" t="str">
        <f>IFERROR(((P151*VLOOKUP(C151,'Custo Hora'!$B$3:$D$75,3,)/60)*F151),"0")</f>
        <v>0</v>
      </c>
      <c r="AC151" s="41" t="str">
        <f>IFERROR(((Q151*VLOOKUP(C151,'Custo Hora'!$B$3:$D$75,3,))/(I151/J151)),"0")</f>
        <v>0</v>
      </c>
      <c r="AD151" s="40">
        <f t="shared" si="11"/>
        <v>4.0999999999999996</v>
      </c>
      <c r="AE151" s="39"/>
      <c r="AF151" s="38"/>
      <c r="AG151" s="37"/>
      <c r="AH151" s="36"/>
      <c r="AI151" s="35"/>
      <c r="AJ151" s="35"/>
      <c r="AK151" s="16">
        <f t="shared" si="8"/>
        <v>6.6181067157698482E-3</v>
      </c>
      <c r="AL151" s="179">
        <v>83</v>
      </c>
    </row>
    <row r="152" spans="1:38" s="22" customFormat="1" ht="29.4" customHeight="1" outlineLevel="1" thickBot="1" x14ac:dyDescent="0.25">
      <c r="A152" s="52"/>
      <c r="B152" s="144">
        <v>2</v>
      </c>
      <c r="C152" s="168">
        <v>99608001001</v>
      </c>
      <c r="D152" s="145" t="str">
        <f>IFERROR(VLOOKUP(C152,'Material Comprado'!$B$3:$E$422,2,),"")</f>
        <v>CAIXA ONDA BC Nº 15 265X240X190 - COM UMA ABA SOBREPOSTA E UMA NORMAL KRAFT COLUNA 8KGF/CM MIN</v>
      </c>
      <c r="E152" s="51"/>
      <c r="F152" s="153">
        <v>1</v>
      </c>
      <c r="G152" s="50"/>
      <c r="H152" s="146">
        <f t="shared" si="9"/>
        <v>12000</v>
      </c>
      <c r="I152" s="146">
        <f>'Dados de Entrada'!$K$9</f>
        <v>500</v>
      </c>
      <c r="J152" s="49">
        <f>'Dados de Entrada'!$M$9</f>
        <v>1</v>
      </c>
      <c r="K152" s="48"/>
      <c r="L152" s="36"/>
      <c r="M152" s="46"/>
      <c r="N152" s="147" t="str">
        <f>IFERROR(VLOOKUP(C152,'Custo Hora'!$B$3:$D$75,2,),"")</f>
        <v/>
      </c>
      <c r="O152" s="46"/>
      <c r="P152" s="190"/>
      <c r="Q152" s="190"/>
      <c r="R152" s="191"/>
      <c r="S152" s="192"/>
      <c r="T152" s="193"/>
      <c r="U152" s="193"/>
      <c r="V152" s="45">
        <f>IFERROR((VLOOKUP(C152,'Material Comprado'!$B$2:$E$442,4,FALSE)),"0")</f>
        <v>3.18</v>
      </c>
      <c r="W152" s="193">
        <f t="shared" si="10"/>
        <v>3.18</v>
      </c>
      <c r="X152" s="44"/>
      <c r="Y152" s="43"/>
      <c r="Z152" s="43"/>
      <c r="AA152" s="42"/>
      <c r="AB152" s="41" t="str">
        <f>IFERROR(((P152*VLOOKUP(C152,'Custo Hora'!$B$3:$D$75,3,)/60)*F152),"0")</f>
        <v>0</v>
      </c>
      <c r="AC152" s="41" t="str">
        <f>IFERROR(((Q152*VLOOKUP(C152,'Custo Hora'!$B$3:$D$75,3,))/(I152/J152)),"0")</f>
        <v>0</v>
      </c>
      <c r="AD152" s="40">
        <f t="shared" si="11"/>
        <v>3.18</v>
      </c>
      <c r="AE152" s="39"/>
      <c r="AF152" s="38"/>
      <c r="AG152" s="37"/>
      <c r="AH152" s="36"/>
      <c r="AI152" s="35"/>
      <c r="AJ152" s="35"/>
      <c r="AK152" s="16">
        <f t="shared" si="8"/>
        <v>5.1330681356458827E-3</v>
      </c>
      <c r="AL152" s="179">
        <v>84</v>
      </c>
    </row>
    <row r="153" spans="1:38" s="22" customFormat="1" ht="11.25" customHeight="1" outlineLevel="1" thickBot="1" x14ac:dyDescent="0.25">
      <c r="A153" s="52"/>
      <c r="B153" s="144"/>
      <c r="C153" s="168"/>
      <c r="D153" s="145" t="str">
        <f>IFERROR(VLOOKUP(C153,'Material Comprado'!$B$3:$E$422,2,),"")</f>
        <v/>
      </c>
      <c r="E153" s="51"/>
      <c r="F153" s="153">
        <v>0</v>
      </c>
      <c r="G153" s="50"/>
      <c r="H153" s="146">
        <f t="shared" si="9"/>
        <v>12000</v>
      </c>
      <c r="I153" s="146">
        <f>'Dados de Entrada'!$K$9</f>
        <v>500</v>
      </c>
      <c r="J153" s="49">
        <f>'Dados de Entrada'!$M$9</f>
        <v>1</v>
      </c>
      <c r="K153" s="48"/>
      <c r="L153" s="36"/>
      <c r="M153" s="46"/>
      <c r="N153" s="147" t="str">
        <f>IFERROR(VLOOKUP(C153,'Custo Hora'!$B$3:$D$75,2,),"")</f>
        <v/>
      </c>
      <c r="O153" s="46"/>
      <c r="P153" s="190"/>
      <c r="Q153" s="190"/>
      <c r="R153" s="191"/>
      <c r="S153" s="192"/>
      <c r="T153" s="193"/>
      <c r="U153" s="193"/>
      <c r="V153" s="45" t="str">
        <f>IFERROR((VLOOKUP(C153,'Material Comprado'!$B$2:$E$442,4,FALSE)),"0")</f>
        <v>0</v>
      </c>
      <c r="W153" s="193">
        <f t="shared" si="10"/>
        <v>0</v>
      </c>
      <c r="X153" s="44"/>
      <c r="Y153" s="43"/>
      <c r="Z153" s="43"/>
      <c r="AA153" s="42"/>
      <c r="AB153" s="41" t="str">
        <f>IFERROR(((P153*VLOOKUP(C153,'Custo Hora'!$B$3:$D$75,3,)/60)*F153),"0")</f>
        <v>0</v>
      </c>
      <c r="AC153" s="41" t="str">
        <f>IFERROR(((Q153*VLOOKUP(C153,'Custo Hora'!$B$3:$D$75,3,))/(I153/J153)),"0")</f>
        <v>0</v>
      </c>
      <c r="AD153" s="40">
        <f t="shared" si="11"/>
        <v>0</v>
      </c>
      <c r="AE153" s="39"/>
      <c r="AF153" s="38"/>
      <c r="AG153" s="37"/>
      <c r="AH153" s="36"/>
      <c r="AI153" s="35"/>
      <c r="AJ153" s="35"/>
      <c r="AK153" s="16">
        <f t="shared" si="8"/>
        <v>0</v>
      </c>
      <c r="AL153" s="179">
        <v>85</v>
      </c>
    </row>
    <row r="154" spans="1:38" s="22" customFormat="1" ht="11.25" customHeight="1" outlineLevel="1" thickBot="1" x14ac:dyDescent="0.25">
      <c r="A154" s="52"/>
      <c r="B154" s="144"/>
      <c r="C154" s="168"/>
      <c r="D154" s="145" t="str">
        <f>IFERROR(VLOOKUP(C154,'Material Comprado'!$B$3:$E$422,2,),"")</f>
        <v/>
      </c>
      <c r="E154" s="51"/>
      <c r="F154" s="153">
        <v>0</v>
      </c>
      <c r="G154" s="50"/>
      <c r="H154" s="146">
        <f t="shared" si="9"/>
        <v>12000</v>
      </c>
      <c r="I154" s="146">
        <f>'Dados de Entrada'!$K$9</f>
        <v>500</v>
      </c>
      <c r="J154" s="49">
        <f>'Dados de Entrada'!$M$9</f>
        <v>1</v>
      </c>
      <c r="K154" s="48"/>
      <c r="L154" s="36"/>
      <c r="M154" s="46"/>
      <c r="N154" s="147" t="str">
        <f>IFERROR(VLOOKUP(C154,'Custo Hora'!$B$3:$D$75,2,),"")</f>
        <v/>
      </c>
      <c r="O154" s="46"/>
      <c r="P154" s="190"/>
      <c r="Q154" s="190"/>
      <c r="R154" s="191"/>
      <c r="S154" s="192"/>
      <c r="T154" s="193"/>
      <c r="U154" s="193"/>
      <c r="V154" s="45" t="str">
        <f>IFERROR((VLOOKUP(C154,'Material Comprado'!$B$2:$E$442,4,FALSE)),"0")</f>
        <v>0</v>
      </c>
      <c r="W154" s="193">
        <f t="shared" si="10"/>
        <v>0</v>
      </c>
      <c r="X154" s="44"/>
      <c r="Y154" s="43"/>
      <c r="Z154" s="43"/>
      <c r="AA154" s="42"/>
      <c r="AB154" s="41" t="str">
        <f>IFERROR(((P154*VLOOKUP(C154,'Custo Hora'!$B$3:$D$75,3,)/60)*F154),"0")</f>
        <v>0</v>
      </c>
      <c r="AC154" s="41" t="str">
        <f>IFERROR(((Q154*VLOOKUP(C154,'Custo Hora'!$B$3:$D$75,3,))/(I154/J154)),"0")</f>
        <v>0</v>
      </c>
      <c r="AD154" s="40">
        <f t="shared" si="11"/>
        <v>0</v>
      </c>
      <c r="AE154" s="39"/>
      <c r="AF154" s="38"/>
      <c r="AG154" s="37"/>
      <c r="AH154" s="36"/>
      <c r="AI154" s="35"/>
      <c r="AJ154" s="35"/>
      <c r="AK154" s="16">
        <f t="shared" si="8"/>
        <v>0</v>
      </c>
      <c r="AL154" s="179">
        <v>86</v>
      </c>
    </row>
    <row r="155" spans="1:38" s="22" customFormat="1" ht="11.25" customHeight="1" outlineLevel="1" thickBot="1" x14ac:dyDescent="0.25">
      <c r="A155" s="52"/>
      <c r="B155" s="144"/>
      <c r="C155" s="168"/>
      <c r="D155" s="145" t="str">
        <f>IFERROR(VLOOKUP(C155,'Material Comprado'!$B$3:$E$422,2,),"")</f>
        <v/>
      </c>
      <c r="E155" s="51"/>
      <c r="F155" s="153">
        <v>0</v>
      </c>
      <c r="G155" s="50"/>
      <c r="H155" s="146">
        <f t="shared" si="9"/>
        <v>12000</v>
      </c>
      <c r="I155" s="146">
        <f>'Dados de Entrada'!$K$9</f>
        <v>500</v>
      </c>
      <c r="J155" s="49">
        <f>'Dados de Entrada'!$M$9</f>
        <v>1</v>
      </c>
      <c r="K155" s="48"/>
      <c r="L155" s="36"/>
      <c r="M155" s="46"/>
      <c r="N155" s="147" t="str">
        <f>IFERROR(VLOOKUP(C155,'Custo Hora'!$B$3:$D$75,2,),"")</f>
        <v/>
      </c>
      <c r="O155" s="46"/>
      <c r="P155" s="190"/>
      <c r="Q155" s="190"/>
      <c r="R155" s="191"/>
      <c r="S155" s="192"/>
      <c r="T155" s="193"/>
      <c r="U155" s="193"/>
      <c r="V155" s="45" t="str">
        <f>IFERROR((VLOOKUP(C155,'Material Comprado'!$B$2:$E$442,4,FALSE)),"0")</f>
        <v>0</v>
      </c>
      <c r="W155" s="193">
        <f t="shared" si="10"/>
        <v>0</v>
      </c>
      <c r="X155" s="44"/>
      <c r="Y155" s="43"/>
      <c r="Z155" s="43"/>
      <c r="AA155" s="42"/>
      <c r="AB155" s="41" t="str">
        <f>IFERROR(((P155*VLOOKUP(C155,'Custo Hora'!$B$3:$D$75,3,)/60)*F155),"0")</f>
        <v>0</v>
      </c>
      <c r="AC155" s="41" t="str">
        <f>IFERROR(((Q155*VLOOKUP(C155,'Custo Hora'!$B$3:$D$75,3,))/(I155/J155)),"0")</f>
        <v>0</v>
      </c>
      <c r="AD155" s="40">
        <f t="shared" si="11"/>
        <v>0</v>
      </c>
      <c r="AE155" s="39"/>
      <c r="AF155" s="38"/>
      <c r="AG155" s="37"/>
      <c r="AH155" s="36"/>
      <c r="AI155" s="35"/>
      <c r="AJ155" s="35"/>
      <c r="AK155" s="16">
        <f t="shared" si="8"/>
        <v>0</v>
      </c>
      <c r="AL155" s="179">
        <v>87</v>
      </c>
    </row>
    <row r="156" spans="1:38" s="22" customFormat="1" ht="11.25" customHeight="1" outlineLevel="1" thickBot="1" x14ac:dyDescent="0.25">
      <c r="A156" s="52"/>
      <c r="B156" s="144"/>
      <c r="C156" s="168"/>
      <c r="D156" s="145" t="str">
        <f>IFERROR(VLOOKUP(C156,'Material Comprado'!$B$3:$E$422,2,),"")</f>
        <v/>
      </c>
      <c r="E156" s="51"/>
      <c r="F156" s="153">
        <v>0</v>
      </c>
      <c r="G156" s="50"/>
      <c r="H156" s="146">
        <f t="shared" si="9"/>
        <v>12000</v>
      </c>
      <c r="I156" s="146">
        <f>'Dados de Entrada'!$K$9</f>
        <v>500</v>
      </c>
      <c r="J156" s="49">
        <f>'Dados de Entrada'!$M$9</f>
        <v>1</v>
      </c>
      <c r="K156" s="48"/>
      <c r="L156" s="36"/>
      <c r="M156" s="46"/>
      <c r="N156" s="147" t="str">
        <f>IFERROR(VLOOKUP(C156,'Custo Hora'!$B$3:$D$75,2,),"")</f>
        <v/>
      </c>
      <c r="O156" s="46"/>
      <c r="P156" s="190"/>
      <c r="Q156" s="190"/>
      <c r="R156" s="191"/>
      <c r="S156" s="192"/>
      <c r="T156" s="193"/>
      <c r="U156" s="193"/>
      <c r="V156" s="45" t="str">
        <f>IFERROR((VLOOKUP(C156,'Material Comprado'!$B$2:$E$442,4,FALSE)),"0")</f>
        <v>0</v>
      </c>
      <c r="W156" s="193">
        <f t="shared" si="10"/>
        <v>0</v>
      </c>
      <c r="X156" s="44"/>
      <c r="Y156" s="43"/>
      <c r="Z156" s="43"/>
      <c r="AA156" s="42"/>
      <c r="AB156" s="41" t="str">
        <f>IFERROR(((P156*VLOOKUP(C156,'Custo Hora'!$B$3:$D$75,3,)/60)*F156),"0")</f>
        <v>0</v>
      </c>
      <c r="AC156" s="41" t="str">
        <f>IFERROR(((Q156*VLOOKUP(C156,'Custo Hora'!$B$3:$D$75,3,))/(I156/J156)),"0")</f>
        <v>0</v>
      </c>
      <c r="AD156" s="40">
        <f t="shared" si="11"/>
        <v>0</v>
      </c>
      <c r="AE156" s="39"/>
      <c r="AF156" s="38"/>
      <c r="AG156" s="37"/>
      <c r="AH156" s="36"/>
      <c r="AI156" s="35"/>
      <c r="AJ156" s="35"/>
      <c r="AK156" s="16">
        <f t="shared" si="8"/>
        <v>0</v>
      </c>
      <c r="AL156" s="179">
        <v>88</v>
      </c>
    </row>
    <row r="157" spans="1:38" s="22" customFormat="1" ht="11.25" customHeight="1" outlineLevel="1" thickBot="1" x14ac:dyDescent="0.25">
      <c r="A157" s="52"/>
      <c r="B157" s="144"/>
      <c r="C157" s="168"/>
      <c r="D157" s="145" t="str">
        <f>IFERROR(VLOOKUP(C157,'Material Comprado'!$B$3:$E$422,2,),"")</f>
        <v/>
      </c>
      <c r="E157" s="51"/>
      <c r="F157" s="153">
        <v>0</v>
      </c>
      <c r="G157" s="50"/>
      <c r="H157" s="146">
        <f t="shared" si="9"/>
        <v>12000</v>
      </c>
      <c r="I157" s="146">
        <f>'Dados de Entrada'!$K$9</f>
        <v>500</v>
      </c>
      <c r="J157" s="49">
        <f>'Dados de Entrada'!$M$9</f>
        <v>1</v>
      </c>
      <c r="K157" s="48"/>
      <c r="L157" s="36"/>
      <c r="M157" s="46"/>
      <c r="N157" s="147" t="str">
        <f>IFERROR(VLOOKUP(C157,'Custo Hora'!$B$3:$D$75,2,),"")</f>
        <v/>
      </c>
      <c r="O157" s="46"/>
      <c r="P157" s="190"/>
      <c r="Q157" s="190"/>
      <c r="R157" s="191"/>
      <c r="S157" s="192"/>
      <c r="T157" s="193"/>
      <c r="U157" s="193"/>
      <c r="V157" s="45" t="str">
        <f>IFERROR((VLOOKUP(C157,'Material Comprado'!$B$2:$E$442,4,FALSE)),"0")</f>
        <v>0</v>
      </c>
      <c r="W157" s="193">
        <f t="shared" si="10"/>
        <v>0</v>
      </c>
      <c r="X157" s="44"/>
      <c r="Y157" s="43"/>
      <c r="Z157" s="43"/>
      <c r="AA157" s="42"/>
      <c r="AB157" s="41" t="str">
        <f>IFERROR(((P157*VLOOKUP(C157,'Custo Hora'!$B$3:$D$75,3,)/60)*F157),"0")</f>
        <v>0</v>
      </c>
      <c r="AC157" s="41" t="str">
        <f>IFERROR(((Q157*VLOOKUP(C157,'Custo Hora'!$B$3:$D$75,3,))/(I157/J157)),"0")</f>
        <v>0</v>
      </c>
      <c r="AD157" s="40">
        <f t="shared" si="11"/>
        <v>0</v>
      </c>
      <c r="AE157" s="39"/>
      <c r="AF157" s="38"/>
      <c r="AG157" s="37"/>
      <c r="AH157" s="36"/>
      <c r="AI157" s="35"/>
      <c r="AJ157" s="35"/>
      <c r="AK157" s="16">
        <f t="shared" si="8"/>
        <v>0</v>
      </c>
      <c r="AL157" s="179">
        <v>89</v>
      </c>
    </row>
    <row r="158" spans="1:38" s="22" customFormat="1" ht="11.25" customHeight="1" outlineLevel="1" thickBot="1" x14ac:dyDescent="0.25">
      <c r="A158" s="52"/>
      <c r="B158" s="144"/>
      <c r="C158" s="168"/>
      <c r="D158" s="145" t="str">
        <f>IFERROR(VLOOKUP(C158,'Material Comprado'!$B$3:$E$422,2,),"")</f>
        <v/>
      </c>
      <c r="E158" s="51"/>
      <c r="F158" s="153">
        <v>0</v>
      </c>
      <c r="G158" s="50"/>
      <c r="H158" s="146">
        <f t="shared" si="9"/>
        <v>12000</v>
      </c>
      <c r="I158" s="146">
        <f>'Dados de Entrada'!$K$9</f>
        <v>500</v>
      </c>
      <c r="J158" s="49">
        <f>'Dados de Entrada'!$M$9</f>
        <v>1</v>
      </c>
      <c r="K158" s="48"/>
      <c r="L158" s="36"/>
      <c r="M158" s="46"/>
      <c r="N158" s="147" t="str">
        <f>IFERROR(VLOOKUP(C158,'Custo Hora'!$B$3:$D$75,2,),"")</f>
        <v/>
      </c>
      <c r="O158" s="46"/>
      <c r="P158" s="190"/>
      <c r="Q158" s="190"/>
      <c r="R158" s="191"/>
      <c r="S158" s="192"/>
      <c r="T158" s="193"/>
      <c r="U158" s="193"/>
      <c r="V158" s="45" t="str">
        <f>IFERROR((VLOOKUP(C158,'Material Comprado'!$B$2:$E$442,4,FALSE)),"0")</f>
        <v>0</v>
      </c>
      <c r="W158" s="193">
        <f t="shared" si="10"/>
        <v>0</v>
      </c>
      <c r="X158" s="44"/>
      <c r="Y158" s="43"/>
      <c r="Z158" s="43"/>
      <c r="AA158" s="42"/>
      <c r="AB158" s="41" t="str">
        <f>IFERROR(((P158*VLOOKUP(C158,'Custo Hora'!$B$3:$D$75,3,)/60)*F158),"0")</f>
        <v>0</v>
      </c>
      <c r="AC158" s="41" t="str">
        <f>IFERROR(((Q158*VLOOKUP(C158,'Custo Hora'!$B$3:$D$75,3,))/(I158/J158)),"0")</f>
        <v>0</v>
      </c>
      <c r="AD158" s="40">
        <f t="shared" si="11"/>
        <v>0</v>
      </c>
      <c r="AE158" s="39"/>
      <c r="AF158" s="38"/>
      <c r="AG158" s="37"/>
      <c r="AH158" s="36"/>
      <c r="AI158" s="35"/>
      <c r="AJ158" s="35"/>
      <c r="AK158" s="16">
        <f t="shared" si="8"/>
        <v>0</v>
      </c>
      <c r="AL158" s="179">
        <v>90</v>
      </c>
    </row>
    <row r="159" spans="1:38" s="22" customFormat="1" ht="11.25" customHeight="1" outlineLevel="1" thickBot="1" x14ac:dyDescent="0.25">
      <c r="A159" s="52"/>
      <c r="B159" s="144"/>
      <c r="C159" s="168"/>
      <c r="D159" s="145" t="str">
        <f>IFERROR(VLOOKUP(C159,'Material Comprado'!$B$3:$E$422,2,),"")</f>
        <v/>
      </c>
      <c r="E159" s="51"/>
      <c r="F159" s="153">
        <v>0</v>
      </c>
      <c r="G159" s="50"/>
      <c r="H159" s="146">
        <f t="shared" si="9"/>
        <v>12000</v>
      </c>
      <c r="I159" s="146">
        <f>'Dados de Entrada'!$K$9</f>
        <v>500</v>
      </c>
      <c r="J159" s="49">
        <f>'Dados de Entrada'!$M$9</f>
        <v>1</v>
      </c>
      <c r="K159" s="48"/>
      <c r="L159" s="36"/>
      <c r="M159" s="46"/>
      <c r="N159" s="147" t="str">
        <f>IFERROR(VLOOKUP(C159,'Custo Hora'!$B$3:$D$75,2,),"")</f>
        <v/>
      </c>
      <c r="O159" s="46"/>
      <c r="P159" s="190"/>
      <c r="Q159" s="190"/>
      <c r="R159" s="191"/>
      <c r="S159" s="192"/>
      <c r="T159" s="193"/>
      <c r="U159" s="193"/>
      <c r="V159" s="45" t="str">
        <f>IFERROR((VLOOKUP(C159,'Material Comprado'!$B$2:$E$442,4,FALSE)),"0")</f>
        <v>0</v>
      </c>
      <c r="W159" s="193">
        <f t="shared" si="10"/>
        <v>0</v>
      </c>
      <c r="X159" s="44"/>
      <c r="Y159" s="43"/>
      <c r="Z159" s="43"/>
      <c r="AA159" s="42"/>
      <c r="AB159" s="41" t="str">
        <f>IFERROR(((P159*VLOOKUP(C159,'Custo Hora'!$B$3:$D$75,3,)/60)*F159),"0")</f>
        <v>0</v>
      </c>
      <c r="AC159" s="41" t="str">
        <f>IFERROR(((Q159*VLOOKUP(C159,'Custo Hora'!$B$3:$D$75,3,))/(I159/J159)),"0")</f>
        <v>0</v>
      </c>
      <c r="AD159" s="40">
        <f t="shared" si="11"/>
        <v>0</v>
      </c>
      <c r="AE159" s="39"/>
      <c r="AF159" s="38"/>
      <c r="AG159" s="37"/>
      <c r="AH159" s="36"/>
      <c r="AI159" s="35"/>
      <c r="AJ159" s="35"/>
      <c r="AK159" s="16">
        <f t="shared" si="8"/>
        <v>0</v>
      </c>
      <c r="AL159" s="179">
        <v>91</v>
      </c>
    </row>
    <row r="160" spans="1:38" s="22" customFormat="1" ht="11.25" customHeight="1" outlineLevel="1" thickBot="1" x14ac:dyDescent="0.25">
      <c r="A160" s="52"/>
      <c r="B160" s="144"/>
      <c r="C160" s="168"/>
      <c r="D160" s="145" t="str">
        <f>IFERROR(VLOOKUP(C160,'Material Comprado'!$B$3:$E$422,2,),"")</f>
        <v/>
      </c>
      <c r="E160" s="51"/>
      <c r="F160" s="153">
        <v>0</v>
      </c>
      <c r="G160" s="50"/>
      <c r="H160" s="146">
        <f t="shared" si="9"/>
        <v>12000</v>
      </c>
      <c r="I160" s="146">
        <f>'Dados de Entrada'!$K$9</f>
        <v>500</v>
      </c>
      <c r="J160" s="49">
        <f>'Dados de Entrada'!$M$9</f>
        <v>1</v>
      </c>
      <c r="K160" s="48"/>
      <c r="L160" s="36"/>
      <c r="M160" s="46"/>
      <c r="N160" s="147" t="str">
        <f>IFERROR(VLOOKUP(C160,'Custo Hora'!$B$3:$D$75,2,),"")</f>
        <v/>
      </c>
      <c r="O160" s="46"/>
      <c r="P160" s="190"/>
      <c r="Q160" s="190"/>
      <c r="R160" s="191"/>
      <c r="S160" s="192"/>
      <c r="T160" s="193"/>
      <c r="U160" s="193"/>
      <c r="V160" s="45" t="str">
        <f>IFERROR((VLOOKUP(C160,'Material Comprado'!$B$2:$E$442,4,FALSE)),"0")</f>
        <v>0</v>
      </c>
      <c r="W160" s="193">
        <f t="shared" si="10"/>
        <v>0</v>
      </c>
      <c r="X160" s="44"/>
      <c r="Y160" s="43"/>
      <c r="Z160" s="43"/>
      <c r="AA160" s="42"/>
      <c r="AB160" s="41" t="str">
        <f>IFERROR(((P160*VLOOKUP(C160,'Custo Hora'!$B$3:$D$75,3,)/60)*F160),"0")</f>
        <v>0</v>
      </c>
      <c r="AC160" s="41" t="str">
        <f>IFERROR(((Q160*VLOOKUP(C160,'Custo Hora'!$B$3:$D$75,3,))/(I160/J160)),"0")</f>
        <v>0</v>
      </c>
      <c r="AD160" s="40">
        <f t="shared" si="11"/>
        <v>0</v>
      </c>
      <c r="AE160" s="39"/>
      <c r="AF160" s="38"/>
      <c r="AG160" s="37"/>
      <c r="AH160" s="36"/>
      <c r="AI160" s="35"/>
      <c r="AJ160" s="35"/>
      <c r="AK160" s="16">
        <f t="shared" si="8"/>
        <v>0</v>
      </c>
      <c r="AL160" s="179">
        <v>92</v>
      </c>
    </row>
    <row r="161" spans="1:38" s="22" customFormat="1" ht="11.25" customHeight="1" outlineLevel="1" thickBot="1" x14ac:dyDescent="0.25">
      <c r="A161" s="52"/>
      <c r="B161" s="144"/>
      <c r="C161" s="168"/>
      <c r="D161" s="145" t="str">
        <f>IFERROR(VLOOKUP(C161,'Material Comprado'!$B$3:$E$422,2,),"")</f>
        <v/>
      </c>
      <c r="E161" s="51"/>
      <c r="F161" s="153">
        <v>0</v>
      </c>
      <c r="G161" s="50"/>
      <c r="H161" s="146">
        <f t="shared" si="9"/>
        <v>12000</v>
      </c>
      <c r="I161" s="146">
        <f>'Dados de Entrada'!$K$9</f>
        <v>500</v>
      </c>
      <c r="J161" s="49">
        <f>'Dados de Entrada'!$M$9</f>
        <v>1</v>
      </c>
      <c r="K161" s="48"/>
      <c r="L161" s="36"/>
      <c r="M161" s="46"/>
      <c r="N161" s="147" t="str">
        <f>IFERROR(VLOOKUP(C161,'Custo Hora'!$B$3:$D$75,2,),"")</f>
        <v/>
      </c>
      <c r="O161" s="46"/>
      <c r="P161" s="190"/>
      <c r="Q161" s="190"/>
      <c r="R161" s="191"/>
      <c r="S161" s="192"/>
      <c r="T161" s="193"/>
      <c r="U161" s="193"/>
      <c r="V161" s="45" t="str">
        <f>IFERROR((VLOOKUP(C161,'Material Comprado'!$B$2:$E$442,4,FALSE)),"0")</f>
        <v>0</v>
      </c>
      <c r="W161" s="193">
        <f t="shared" si="10"/>
        <v>0</v>
      </c>
      <c r="X161" s="44"/>
      <c r="Y161" s="43"/>
      <c r="Z161" s="43"/>
      <c r="AA161" s="42"/>
      <c r="AB161" s="41" t="str">
        <f>IFERROR(((P161*VLOOKUP(C161,'Custo Hora'!$B$3:$D$75,3,)/60)*F161),"0")</f>
        <v>0</v>
      </c>
      <c r="AC161" s="41" t="str">
        <f>IFERROR(((Q161*VLOOKUP(C161,'Custo Hora'!$B$3:$D$75,3,))/(I161/J161)),"0")</f>
        <v>0</v>
      </c>
      <c r="AD161" s="40">
        <f t="shared" si="11"/>
        <v>0</v>
      </c>
      <c r="AE161" s="39"/>
      <c r="AF161" s="38"/>
      <c r="AG161" s="37"/>
      <c r="AH161" s="36"/>
      <c r="AI161" s="35"/>
      <c r="AJ161" s="35"/>
      <c r="AK161" s="16">
        <f t="shared" si="8"/>
        <v>0</v>
      </c>
      <c r="AL161" s="179">
        <v>93</v>
      </c>
    </row>
    <row r="162" spans="1:38" s="22" customFormat="1" ht="11.25" customHeight="1" outlineLevel="1" thickBot="1" x14ac:dyDescent="0.25">
      <c r="A162" s="52"/>
      <c r="B162" s="144"/>
      <c r="C162" s="168"/>
      <c r="D162" s="145" t="str">
        <f>IFERROR(VLOOKUP(C162,'Material Comprado'!$B$3:$E$422,2,),"")</f>
        <v/>
      </c>
      <c r="E162" s="51"/>
      <c r="F162" s="153">
        <v>0</v>
      </c>
      <c r="G162" s="50"/>
      <c r="H162" s="146">
        <f t="shared" si="9"/>
        <v>12000</v>
      </c>
      <c r="I162" s="146">
        <f>'Dados de Entrada'!$K$9</f>
        <v>500</v>
      </c>
      <c r="J162" s="49">
        <f>'Dados de Entrada'!$M$9</f>
        <v>1</v>
      </c>
      <c r="K162" s="48"/>
      <c r="L162" s="36"/>
      <c r="M162" s="46"/>
      <c r="N162" s="147" t="str">
        <f>IFERROR(VLOOKUP(C162,'Custo Hora'!$B$3:$D$75,2,),"")</f>
        <v/>
      </c>
      <c r="O162" s="46"/>
      <c r="P162" s="190"/>
      <c r="Q162" s="190"/>
      <c r="R162" s="191"/>
      <c r="S162" s="192"/>
      <c r="T162" s="193"/>
      <c r="U162" s="193"/>
      <c r="V162" s="45" t="str">
        <f>IFERROR((VLOOKUP(C162,'Material Comprado'!$B$2:$E$442,4,FALSE)),"0")</f>
        <v>0</v>
      </c>
      <c r="W162" s="193">
        <f t="shared" si="10"/>
        <v>0</v>
      </c>
      <c r="X162" s="44"/>
      <c r="Y162" s="43"/>
      <c r="Z162" s="43"/>
      <c r="AA162" s="42"/>
      <c r="AB162" s="41" t="str">
        <f>IFERROR(((P162*VLOOKUP(C162,'Custo Hora'!$B$3:$D$75,3,)/60)*F162),"0")</f>
        <v>0</v>
      </c>
      <c r="AC162" s="41" t="str">
        <f>IFERROR(((Q162*VLOOKUP(C162,'Custo Hora'!$B$3:$D$75,3,))/(I162/J162)),"0")</f>
        <v>0</v>
      </c>
      <c r="AD162" s="40">
        <f t="shared" si="11"/>
        <v>0</v>
      </c>
      <c r="AE162" s="39"/>
      <c r="AF162" s="38"/>
      <c r="AG162" s="37"/>
      <c r="AH162" s="36"/>
      <c r="AI162" s="35"/>
      <c r="AJ162" s="35"/>
      <c r="AK162" s="16">
        <f t="shared" si="8"/>
        <v>0</v>
      </c>
      <c r="AL162" s="179">
        <v>94</v>
      </c>
    </row>
    <row r="163" spans="1:38" s="22" customFormat="1" ht="11.25" customHeight="1" outlineLevel="1" thickBot="1" x14ac:dyDescent="0.25">
      <c r="A163" s="52"/>
      <c r="B163" s="144"/>
      <c r="C163" s="168"/>
      <c r="D163" s="145" t="str">
        <f>IFERROR(VLOOKUP(C163,'Material Comprado'!$B$3:$E$422,2,),"")</f>
        <v/>
      </c>
      <c r="E163" s="51"/>
      <c r="F163" s="153">
        <v>0</v>
      </c>
      <c r="G163" s="50"/>
      <c r="H163" s="146">
        <f t="shared" si="9"/>
        <v>12000</v>
      </c>
      <c r="I163" s="146">
        <f>'Dados de Entrada'!$K$9</f>
        <v>500</v>
      </c>
      <c r="J163" s="49">
        <f>'Dados de Entrada'!$M$9</f>
        <v>1</v>
      </c>
      <c r="K163" s="48"/>
      <c r="L163" s="36"/>
      <c r="M163" s="46"/>
      <c r="N163" s="147" t="str">
        <f>IFERROR(VLOOKUP(C163,'Custo Hora'!$B$3:$D$75,2,),"")</f>
        <v/>
      </c>
      <c r="O163" s="46"/>
      <c r="P163" s="190"/>
      <c r="Q163" s="190"/>
      <c r="R163" s="191"/>
      <c r="S163" s="192"/>
      <c r="T163" s="193"/>
      <c r="U163" s="193"/>
      <c r="V163" s="45" t="str">
        <f>IFERROR((VLOOKUP(C163,'Material Comprado'!$B$2:$E$442,4,FALSE)),"0")</f>
        <v>0</v>
      </c>
      <c r="W163" s="193">
        <f t="shared" si="10"/>
        <v>0</v>
      </c>
      <c r="X163" s="44"/>
      <c r="Y163" s="43"/>
      <c r="Z163" s="43"/>
      <c r="AA163" s="42"/>
      <c r="AB163" s="41" t="str">
        <f>IFERROR(((P163*VLOOKUP(C163,'Custo Hora'!$B$3:$D$75,3,)/60)*F163),"0")</f>
        <v>0</v>
      </c>
      <c r="AC163" s="41" t="str">
        <f>IFERROR(((Q163*VLOOKUP(C163,'Custo Hora'!$B$3:$D$75,3,))/(I163/J163)),"0")</f>
        <v>0</v>
      </c>
      <c r="AD163" s="40">
        <f t="shared" si="11"/>
        <v>0</v>
      </c>
      <c r="AE163" s="39"/>
      <c r="AF163" s="38"/>
      <c r="AG163" s="37"/>
      <c r="AH163" s="36"/>
      <c r="AI163" s="35"/>
      <c r="AJ163" s="35"/>
      <c r="AK163" s="16">
        <f t="shared" si="8"/>
        <v>0</v>
      </c>
      <c r="AL163" s="179">
        <v>95</v>
      </c>
    </row>
    <row r="164" spans="1:38" s="22" customFormat="1" ht="11.25" customHeight="1" outlineLevel="1" thickBot="1" x14ac:dyDescent="0.25">
      <c r="A164" s="52"/>
      <c r="B164" s="144"/>
      <c r="C164" s="168"/>
      <c r="D164" s="145" t="str">
        <f>IFERROR(VLOOKUP(C164,'Material Comprado'!$B$3:$E$422,2,),"")</f>
        <v/>
      </c>
      <c r="E164" s="51"/>
      <c r="F164" s="153">
        <v>0</v>
      </c>
      <c r="G164" s="50"/>
      <c r="H164" s="146">
        <f t="shared" si="9"/>
        <v>12000</v>
      </c>
      <c r="I164" s="146">
        <f>'Dados de Entrada'!$K$9</f>
        <v>500</v>
      </c>
      <c r="J164" s="49">
        <f>'Dados de Entrada'!$M$9</f>
        <v>1</v>
      </c>
      <c r="K164" s="48"/>
      <c r="L164" s="36"/>
      <c r="M164" s="46"/>
      <c r="N164" s="147" t="str">
        <f>IFERROR(VLOOKUP(C164,'Custo Hora'!$B$3:$D$75,2,),"")</f>
        <v/>
      </c>
      <c r="O164" s="46"/>
      <c r="P164" s="190"/>
      <c r="Q164" s="190"/>
      <c r="R164" s="191"/>
      <c r="S164" s="192"/>
      <c r="T164" s="193"/>
      <c r="U164" s="193"/>
      <c r="V164" s="45" t="str">
        <f>IFERROR((VLOOKUP(C164,'Material Comprado'!$B$2:$E$442,4,FALSE)),"0")</f>
        <v>0</v>
      </c>
      <c r="W164" s="193">
        <f t="shared" si="10"/>
        <v>0</v>
      </c>
      <c r="X164" s="44"/>
      <c r="Y164" s="43"/>
      <c r="Z164" s="43"/>
      <c r="AA164" s="42"/>
      <c r="AB164" s="41" t="str">
        <f>IFERROR(((P164*VLOOKUP(C164,'Custo Hora'!$B$3:$D$75,3,)/60)*F164),"0")</f>
        <v>0</v>
      </c>
      <c r="AC164" s="41" t="str">
        <f>IFERROR(((Q164*VLOOKUP(C164,'Custo Hora'!$B$3:$D$75,3,))/(I164/J164)),"0")</f>
        <v>0</v>
      </c>
      <c r="AD164" s="40">
        <f t="shared" si="11"/>
        <v>0</v>
      </c>
      <c r="AE164" s="39"/>
      <c r="AF164" s="38"/>
      <c r="AG164" s="37"/>
      <c r="AH164" s="36"/>
      <c r="AI164" s="35"/>
      <c r="AJ164" s="35"/>
      <c r="AK164" s="16">
        <f t="shared" si="8"/>
        <v>0</v>
      </c>
      <c r="AL164" s="179">
        <v>96</v>
      </c>
    </row>
    <row r="165" spans="1:38" s="22" customFormat="1" ht="11.25" customHeight="1" outlineLevel="1" thickBot="1" x14ac:dyDescent="0.25">
      <c r="A165" s="52"/>
      <c r="B165" s="144"/>
      <c r="C165" s="168"/>
      <c r="D165" s="145" t="str">
        <f>IFERROR(VLOOKUP(C165,'Material Comprado'!$B$3:$E$422,2,),"")</f>
        <v/>
      </c>
      <c r="E165" s="51"/>
      <c r="F165" s="153">
        <v>0</v>
      </c>
      <c r="G165" s="50"/>
      <c r="H165" s="146">
        <f t="shared" si="9"/>
        <v>12000</v>
      </c>
      <c r="I165" s="146">
        <f>'Dados de Entrada'!$K$9</f>
        <v>500</v>
      </c>
      <c r="J165" s="49">
        <f>'Dados de Entrada'!$M$9</f>
        <v>1</v>
      </c>
      <c r="K165" s="48"/>
      <c r="L165" s="36"/>
      <c r="M165" s="46"/>
      <c r="N165" s="147" t="str">
        <f>IFERROR(VLOOKUP(C165,'Custo Hora'!$B$3:$D$75,2,),"")</f>
        <v/>
      </c>
      <c r="O165" s="46"/>
      <c r="P165" s="190"/>
      <c r="Q165" s="190"/>
      <c r="R165" s="191"/>
      <c r="S165" s="192"/>
      <c r="T165" s="193"/>
      <c r="U165" s="193"/>
      <c r="V165" s="45" t="str">
        <f>IFERROR((VLOOKUP(C165,'Material Comprado'!$B$2:$E$442,4,FALSE)),"0")</f>
        <v>0</v>
      </c>
      <c r="W165" s="193">
        <f t="shared" si="10"/>
        <v>0</v>
      </c>
      <c r="X165" s="44"/>
      <c r="Y165" s="43"/>
      <c r="Z165" s="43"/>
      <c r="AA165" s="42"/>
      <c r="AB165" s="41" t="str">
        <f>IFERROR(((P165*VLOOKUP(C165,'Custo Hora'!$B$3:$D$75,3,)/60)*F165),"0")</f>
        <v>0</v>
      </c>
      <c r="AC165" s="41" t="str">
        <f>IFERROR(((Q165*VLOOKUP(C165,'Custo Hora'!$B$3:$D$75,3,))/(I165/J165)),"0")</f>
        <v>0</v>
      </c>
      <c r="AD165" s="40">
        <f t="shared" si="11"/>
        <v>0</v>
      </c>
      <c r="AE165" s="39"/>
      <c r="AF165" s="38"/>
      <c r="AG165" s="37"/>
      <c r="AH165" s="36"/>
      <c r="AI165" s="35"/>
      <c r="AJ165" s="35"/>
      <c r="AK165" s="16">
        <f t="shared" si="8"/>
        <v>0</v>
      </c>
      <c r="AL165" s="179">
        <v>97</v>
      </c>
    </row>
    <row r="166" spans="1:38" s="22" customFormat="1" ht="12" customHeight="1" outlineLevel="1" thickBot="1" x14ac:dyDescent="0.25">
      <c r="A166" s="52"/>
      <c r="B166" s="144"/>
      <c r="C166" s="168"/>
      <c r="D166" s="145" t="str">
        <f>IFERROR(VLOOKUP(C166,'Material Comprado'!$B$3:$E$422,2,),"")</f>
        <v/>
      </c>
      <c r="E166" s="51"/>
      <c r="F166" s="153">
        <v>0</v>
      </c>
      <c r="G166" s="50"/>
      <c r="H166" s="146">
        <f t="shared" si="9"/>
        <v>12000</v>
      </c>
      <c r="I166" s="146">
        <f>'Dados de Entrada'!$K$9</f>
        <v>500</v>
      </c>
      <c r="J166" s="49">
        <f>'Dados de Entrada'!$M$9</f>
        <v>1</v>
      </c>
      <c r="K166" s="48"/>
      <c r="L166" s="36"/>
      <c r="M166" s="46"/>
      <c r="N166" s="147" t="str">
        <f>IFERROR(VLOOKUP(C166,'Custo Hora'!$B$3:$D$75,2,),"")</f>
        <v/>
      </c>
      <c r="O166" s="46"/>
      <c r="P166" s="190"/>
      <c r="Q166" s="190"/>
      <c r="R166" s="191"/>
      <c r="S166" s="192"/>
      <c r="T166" s="193"/>
      <c r="U166" s="193"/>
      <c r="V166" s="45" t="str">
        <f>IFERROR((VLOOKUP(C166,'Material Comprado'!$B$2:$E$442,4,FALSE)),"0")</f>
        <v>0</v>
      </c>
      <c r="W166" s="193">
        <f t="shared" si="10"/>
        <v>0</v>
      </c>
      <c r="X166" s="44"/>
      <c r="Y166" s="43"/>
      <c r="Z166" s="43"/>
      <c r="AA166" s="42"/>
      <c r="AB166" s="41" t="str">
        <f>IFERROR(((P166*VLOOKUP(C166,'Custo Hora'!$B$3:$D$75,3,)/60)*F166),"0")</f>
        <v>0</v>
      </c>
      <c r="AC166" s="41" t="str">
        <f>IFERROR(((Q166*VLOOKUP(C166,'Custo Hora'!$B$3:$D$75,3,))/(I166/J166)),"0")</f>
        <v>0</v>
      </c>
      <c r="AD166" s="40">
        <f t="shared" si="11"/>
        <v>0</v>
      </c>
      <c r="AE166" s="39"/>
      <c r="AF166" s="38"/>
      <c r="AG166" s="37"/>
      <c r="AH166" s="36"/>
      <c r="AI166" s="35"/>
      <c r="AJ166" s="35"/>
      <c r="AK166" s="16">
        <f t="shared" si="8"/>
        <v>0</v>
      </c>
      <c r="AL166" s="179">
        <v>98</v>
      </c>
    </row>
    <row r="167" spans="1:38" s="22" customFormat="1" ht="11.25" customHeight="1" outlineLevel="1" thickBot="1" x14ac:dyDescent="0.25">
      <c r="A167" s="52"/>
      <c r="B167" s="144"/>
      <c r="C167" s="168"/>
      <c r="D167" s="145" t="str">
        <f>IFERROR(VLOOKUP(C167,'Material Comprado'!$B$3:$E$422,2,),"")</f>
        <v/>
      </c>
      <c r="E167" s="51"/>
      <c r="F167" s="153">
        <v>0</v>
      </c>
      <c r="G167" s="50"/>
      <c r="H167" s="146">
        <f t="shared" si="9"/>
        <v>12000</v>
      </c>
      <c r="I167" s="146">
        <f>'Dados de Entrada'!$K$9</f>
        <v>500</v>
      </c>
      <c r="J167" s="49">
        <f>'Dados de Entrada'!$M$9</f>
        <v>1</v>
      </c>
      <c r="K167" s="48"/>
      <c r="L167" s="36"/>
      <c r="M167" s="46"/>
      <c r="N167" s="147" t="str">
        <f>IFERROR(VLOOKUP(C167,'Custo Hora'!$B$3:$D$75,2,),"")</f>
        <v/>
      </c>
      <c r="O167" s="46"/>
      <c r="P167" s="190"/>
      <c r="Q167" s="190"/>
      <c r="R167" s="191"/>
      <c r="S167" s="192"/>
      <c r="T167" s="193"/>
      <c r="U167" s="193"/>
      <c r="V167" s="45" t="str">
        <f>IFERROR((VLOOKUP(C167,'Material Comprado'!$B$2:$E$442,4,FALSE)),"0")</f>
        <v>0</v>
      </c>
      <c r="W167" s="193">
        <f t="shared" si="10"/>
        <v>0</v>
      </c>
      <c r="X167" s="44"/>
      <c r="Y167" s="43"/>
      <c r="Z167" s="43"/>
      <c r="AA167" s="42"/>
      <c r="AB167" s="41" t="str">
        <f>IFERROR(((P167*VLOOKUP(C167,'Custo Hora'!$B$3:$D$75,3,)/60)*F167),"0")</f>
        <v>0</v>
      </c>
      <c r="AC167" s="41" t="str">
        <f>IFERROR(((Q167*VLOOKUP(C167,'Custo Hora'!$B$3:$D$75,3,))/(I167/J167)),"0")</f>
        <v>0</v>
      </c>
      <c r="AD167" s="40">
        <f t="shared" si="11"/>
        <v>0</v>
      </c>
      <c r="AE167" s="39"/>
      <c r="AF167" s="38"/>
      <c r="AG167" s="37"/>
      <c r="AH167" s="36"/>
      <c r="AI167" s="35"/>
      <c r="AJ167" s="35"/>
      <c r="AK167" s="16">
        <f t="shared" si="8"/>
        <v>0</v>
      </c>
      <c r="AL167" s="179">
        <v>99</v>
      </c>
    </row>
    <row r="168" spans="1:38" s="22" customFormat="1" ht="11.25" customHeight="1" outlineLevel="1" thickBot="1" x14ac:dyDescent="0.25">
      <c r="A168" s="52"/>
      <c r="B168" s="144"/>
      <c r="C168" s="174"/>
      <c r="D168" s="145" t="str">
        <f>IFERROR(VLOOKUP(C168,'Material Comprado'!$B$3:$E$422,2,),"")</f>
        <v/>
      </c>
      <c r="E168" s="51"/>
      <c r="F168" s="153">
        <v>0</v>
      </c>
      <c r="G168" s="50"/>
      <c r="H168" s="146">
        <f t="shared" si="9"/>
        <v>12000</v>
      </c>
      <c r="I168" s="146">
        <f>'Dados de Entrada'!$K$9</f>
        <v>500</v>
      </c>
      <c r="J168" s="49">
        <f>'Dados de Entrada'!$M$9</f>
        <v>1</v>
      </c>
      <c r="K168" s="48"/>
      <c r="L168" s="36"/>
      <c r="M168" s="46"/>
      <c r="N168" s="147" t="str">
        <f>IFERROR(VLOOKUP(C168,'Custo Hora'!$B$3:$D$75,2,),"")</f>
        <v/>
      </c>
      <c r="O168" s="46"/>
      <c r="P168" s="190"/>
      <c r="Q168" s="190"/>
      <c r="R168" s="191"/>
      <c r="S168" s="192"/>
      <c r="T168" s="193"/>
      <c r="U168" s="193"/>
      <c r="V168" s="45" t="str">
        <f>IFERROR((VLOOKUP(C168,'Material Comprado'!$B$2:$E$442,4,FALSE)),"0")</f>
        <v>0</v>
      </c>
      <c r="W168" s="193">
        <f t="shared" si="10"/>
        <v>0</v>
      </c>
      <c r="X168" s="44"/>
      <c r="Y168" s="43"/>
      <c r="Z168" s="43"/>
      <c r="AA168" s="42"/>
      <c r="AB168" s="41" t="str">
        <f>IFERROR(((P168*VLOOKUP(C168,'Custo Hora'!$B$3:$D$75,3,)/60)*F168),"0")</f>
        <v>0</v>
      </c>
      <c r="AC168" s="41" t="str">
        <f>IFERROR(((Q168*VLOOKUP(C168,'Custo Hora'!$B$3:$D$75,3,))/(I168/J168)),"0")</f>
        <v>0</v>
      </c>
      <c r="AD168" s="40">
        <f t="shared" si="11"/>
        <v>0</v>
      </c>
      <c r="AE168" s="39"/>
      <c r="AF168" s="38"/>
      <c r="AG168" s="37"/>
      <c r="AH168" s="36"/>
      <c r="AI168" s="35"/>
      <c r="AJ168" s="35"/>
      <c r="AK168" s="16">
        <f t="shared" si="8"/>
        <v>0</v>
      </c>
      <c r="AL168" s="179">
        <v>100</v>
      </c>
    </row>
    <row r="169" spans="1:38" s="22" customFormat="1" ht="11.25" customHeight="1" outlineLevel="1" thickBot="1" x14ac:dyDescent="0.25">
      <c r="A169" s="52"/>
      <c r="B169" s="144"/>
      <c r="C169" s="168"/>
      <c r="D169" s="145" t="str">
        <f>IFERROR(VLOOKUP(C169,'Material Comprado'!$B$3:$E$422,2,),"")</f>
        <v/>
      </c>
      <c r="E169" s="51"/>
      <c r="F169" s="153">
        <v>0</v>
      </c>
      <c r="G169" s="50"/>
      <c r="H169" s="146">
        <f t="shared" si="9"/>
        <v>12000</v>
      </c>
      <c r="I169" s="146">
        <f>'Dados de Entrada'!$K$9</f>
        <v>500</v>
      </c>
      <c r="J169" s="49">
        <f>'Dados de Entrada'!$M$9</f>
        <v>1</v>
      </c>
      <c r="K169" s="48"/>
      <c r="L169" s="36"/>
      <c r="M169" s="46"/>
      <c r="N169" s="147" t="str">
        <f>IFERROR(VLOOKUP(C169,'Custo Hora'!$B$3:$D$75,2,),"")</f>
        <v/>
      </c>
      <c r="O169" s="46"/>
      <c r="P169" s="190"/>
      <c r="Q169" s="190"/>
      <c r="R169" s="191"/>
      <c r="S169" s="192"/>
      <c r="T169" s="193"/>
      <c r="U169" s="193"/>
      <c r="V169" s="45" t="str">
        <f>IFERROR((VLOOKUP(C169,'Material Comprado'!$B$2:$E$442,4,FALSE)),"0")</f>
        <v>0</v>
      </c>
      <c r="W169" s="193">
        <f t="shared" si="10"/>
        <v>0</v>
      </c>
      <c r="X169" s="44"/>
      <c r="Y169" s="43"/>
      <c r="Z169" s="43"/>
      <c r="AA169" s="42"/>
      <c r="AB169" s="41" t="str">
        <f>IFERROR(((P169*VLOOKUP(C169,'Custo Hora'!$B$3:$D$75,3,)/60)*F169),"0")</f>
        <v>0</v>
      </c>
      <c r="AC169" s="41" t="str">
        <f>IFERROR(((Q169*VLOOKUP(C169,'Custo Hora'!$B$3:$D$75,3,))/(I169/J169)),"0")</f>
        <v>0</v>
      </c>
      <c r="AD169" s="40">
        <f t="shared" si="11"/>
        <v>0</v>
      </c>
      <c r="AE169" s="39"/>
      <c r="AF169" s="38"/>
      <c r="AG169" s="37"/>
      <c r="AH169" s="36"/>
      <c r="AI169" s="35"/>
      <c r="AJ169" s="35"/>
      <c r="AK169" s="16">
        <f t="shared" si="8"/>
        <v>0</v>
      </c>
      <c r="AL169" s="179">
        <v>101</v>
      </c>
    </row>
    <row r="170" spans="1:38" s="22" customFormat="1" ht="11.25" customHeight="1" outlineLevel="1" thickBot="1" x14ac:dyDescent="0.25">
      <c r="A170" s="52"/>
      <c r="B170" s="144"/>
      <c r="C170" s="181"/>
      <c r="D170" s="145" t="str">
        <f>IFERROR(VLOOKUP(C170,'Material Comprado'!$B$3:$E$422,2,),"")</f>
        <v/>
      </c>
      <c r="E170" s="51"/>
      <c r="F170" s="153">
        <v>0</v>
      </c>
      <c r="G170" s="50"/>
      <c r="H170" s="146">
        <f t="shared" si="9"/>
        <v>12000</v>
      </c>
      <c r="I170" s="146">
        <f>'Dados de Entrada'!$K$9</f>
        <v>500</v>
      </c>
      <c r="J170" s="49">
        <f>'Dados de Entrada'!$M$9</f>
        <v>1</v>
      </c>
      <c r="K170" s="48"/>
      <c r="L170" s="36"/>
      <c r="M170" s="46"/>
      <c r="N170" s="147" t="str">
        <f>IFERROR(VLOOKUP(C170,'Custo Hora'!$B$3:$D$75,2,),"")</f>
        <v/>
      </c>
      <c r="O170" s="46"/>
      <c r="P170" s="190"/>
      <c r="Q170" s="190"/>
      <c r="R170" s="191"/>
      <c r="S170" s="192"/>
      <c r="T170" s="193"/>
      <c r="U170" s="193"/>
      <c r="V170" s="45" t="str">
        <f>IFERROR((VLOOKUP(C170,'Material Comprado'!$B$2:$E$442,4,FALSE)),"0")</f>
        <v>0</v>
      </c>
      <c r="W170" s="193">
        <f t="shared" si="10"/>
        <v>0</v>
      </c>
      <c r="X170" s="44"/>
      <c r="Y170" s="43"/>
      <c r="Z170" s="43"/>
      <c r="AA170" s="42"/>
      <c r="AB170" s="41" t="str">
        <f>IFERROR(((P170*VLOOKUP(C170,'Custo Hora'!$B$3:$D$75,3,)/60)*F170),"0")</f>
        <v>0</v>
      </c>
      <c r="AC170" s="41" t="str">
        <f>IFERROR(((Q170*VLOOKUP(C170,'Custo Hora'!$B$3:$D$75,3,))/(I170/J170)),"0")</f>
        <v>0</v>
      </c>
      <c r="AD170" s="40">
        <f t="shared" si="11"/>
        <v>0</v>
      </c>
      <c r="AE170" s="39"/>
      <c r="AF170" s="38"/>
      <c r="AG170" s="37"/>
      <c r="AH170" s="36"/>
      <c r="AI170" s="35"/>
      <c r="AJ170" s="35"/>
      <c r="AK170" s="16">
        <f t="shared" si="8"/>
        <v>0</v>
      </c>
      <c r="AL170" s="179">
        <v>102</v>
      </c>
    </row>
    <row r="171" spans="1:38" s="22" customFormat="1" ht="11.25" customHeight="1" outlineLevel="1" thickBot="1" x14ac:dyDescent="0.25">
      <c r="A171" s="52"/>
      <c r="B171" s="144"/>
      <c r="C171" s="168"/>
      <c r="D171" s="145" t="str">
        <f>IFERROR(VLOOKUP(C171,'Material Comprado'!$B$3:$E$422,2,),"")</f>
        <v/>
      </c>
      <c r="E171" s="51"/>
      <c r="F171" s="153">
        <v>0</v>
      </c>
      <c r="G171" s="50"/>
      <c r="H171" s="146">
        <f t="shared" si="9"/>
        <v>12000</v>
      </c>
      <c r="I171" s="146">
        <f>'Dados de Entrada'!$K$9</f>
        <v>500</v>
      </c>
      <c r="J171" s="49">
        <f>'Dados de Entrada'!$M$9</f>
        <v>1</v>
      </c>
      <c r="K171" s="48"/>
      <c r="L171" s="36"/>
      <c r="M171" s="46"/>
      <c r="N171" s="147" t="str">
        <f>IFERROR(VLOOKUP(C171,'Custo Hora'!$B$3:$D$75,2,),"")</f>
        <v/>
      </c>
      <c r="O171" s="46"/>
      <c r="P171" s="190"/>
      <c r="Q171" s="190"/>
      <c r="R171" s="191"/>
      <c r="S171" s="192"/>
      <c r="T171" s="193"/>
      <c r="U171" s="193"/>
      <c r="V171" s="45" t="str">
        <f>IFERROR((VLOOKUP(C171,'Material Comprado'!$B$2:$E$442,4,FALSE)),"0")</f>
        <v>0</v>
      </c>
      <c r="W171" s="193">
        <f t="shared" si="10"/>
        <v>0</v>
      </c>
      <c r="X171" s="44"/>
      <c r="Y171" s="43"/>
      <c r="Z171" s="43"/>
      <c r="AA171" s="42"/>
      <c r="AB171" s="41" t="str">
        <f>IFERROR(((P171*VLOOKUP(C171,'Custo Hora'!$B$3:$D$75,3,)/60)*F171),"0")</f>
        <v>0</v>
      </c>
      <c r="AC171" s="41" t="str">
        <f>IFERROR(((Q171*VLOOKUP(C171,'Custo Hora'!$B$3:$D$75,3,))/(I171/J171)),"0")</f>
        <v>0</v>
      </c>
      <c r="AD171" s="40">
        <f t="shared" si="11"/>
        <v>0</v>
      </c>
      <c r="AE171" s="39"/>
      <c r="AF171" s="38"/>
      <c r="AG171" s="37"/>
      <c r="AH171" s="36"/>
      <c r="AI171" s="35"/>
      <c r="AJ171" s="35"/>
      <c r="AK171" s="16">
        <f t="shared" si="8"/>
        <v>0</v>
      </c>
      <c r="AL171" s="179">
        <v>103</v>
      </c>
    </row>
    <row r="172" spans="1:38" s="22" customFormat="1" ht="11.25" customHeight="1" outlineLevel="1" thickBot="1" x14ac:dyDescent="0.25">
      <c r="A172" s="52"/>
      <c r="B172" s="144"/>
      <c r="C172" s="181"/>
      <c r="D172" s="145" t="str">
        <f>IFERROR(VLOOKUP(C172,'Material Comprado'!$B$3:$E$422,2,),"")</f>
        <v/>
      </c>
      <c r="E172" s="51"/>
      <c r="F172" s="153">
        <v>0</v>
      </c>
      <c r="G172" s="50"/>
      <c r="H172" s="146">
        <f t="shared" si="9"/>
        <v>12000</v>
      </c>
      <c r="I172" s="146">
        <f>'Dados de Entrada'!$K$9</f>
        <v>500</v>
      </c>
      <c r="J172" s="49">
        <f>'Dados de Entrada'!$M$9</f>
        <v>1</v>
      </c>
      <c r="K172" s="48"/>
      <c r="L172" s="36"/>
      <c r="M172" s="46"/>
      <c r="N172" s="147" t="str">
        <f>IFERROR(VLOOKUP(C172,'Custo Hora'!$B$3:$D$75,2,),"")</f>
        <v/>
      </c>
      <c r="O172" s="46"/>
      <c r="P172" s="190"/>
      <c r="Q172" s="190"/>
      <c r="R172" s="191"/>
      <c r="S172" s="192"/>
      <c r="T172" s="193"/>
      <c r="U172" s="193"/>
      <c r="V172" s="45" t="str">
        <f>IFERROR((VLOOKUP(C172,'Material Comprado'!$B$2:$E$442,4,FALSE)),"0")</f>
        <v>0</v>
      </c>
      <c r="W172" s="193">
        <f t="shared" si="10"/>
        <v>0</v>
      </c>
      <c r="X172" s="44"/>
      <c r="Y172" s="43"/>
      <c r="Z172" s="43"/>
      <c r="AA172" s="42"/>
      <c r="AB172" s="41" t="str">
        <f>IFERROR(((P172*VLOOKUP(C172,'Custo Hora'!$B$3:$D$75,3,)/60)*F172),"0")</f>
        <v>0</v>
      </c>
      <c r="AC172" s="41" t="str">
        <f>IFERROR(((Q172*VLOOKUP(C172,'Custo Hora'!$B$3:$D$75,3,))/(I172/J172)),"0")</f>
        <v>0</v>
      </c>
      <c r="AD172" s="40">
        <f t="shared" si="11"/>
        <v>0</v>
      </c>
      <c r="AE172" s="39"/>
      <c r="AF172" s="38"/>
      <c r="AG172" s="37"/>
      <c r="AH172" s="36"/>
      <c r="AI172" s="35"/>
      <c r="AJ172" s="35"/>
      <c r="AK172" s="16">
        <f t="shared" si="8"/>
        <v>0</v>
      </c>
      <c r="AL172" s="179">
        <v>104</v>
      </c>
    </row>
    <row r="173" spans="1:38" s="22" customFormat="1" ht="11.25" customHeight="1" outlineLevel="1" thickBot="1" x14ac:dyDescent="0.25">
      <c r="A173" s="52"/>
      <c r="B173" s="144"/>
      <c r="C173" s="180"/>
      <c r="D173" s="145" t="str">
        <f>IFERROR(VLOOKUP(C173,'Material Comprado'!$B$3:$E$422,2,),"")</f>
        <v/>
      </c>
      <c r="E173" s="51"/>
      <c r="F173" s="153">
        <v>0</v>
      </c>
      <c r="G173" s="50"/>
      <c r="H173" s="146">
        <f t="shared" si="9"/>
        <v>12000</v>
      </c>
      <c r="I173" s="146">
        <f>'Dados de Entrada'!$K$9</f>
        <v>500</v>
      </c>
      <c r="J173" s="49">
        <f>'Dados de Entrada'!$M$9</f>
        <v>1</v>
      </c>
      <c r="K173" s="48"/>
      <c r="L173" s="36"/>
      <c r="M173" s="46"/>
      <c r="N173" s="147" t="str">
        <f>IFERROR(VLOOKUP(C173,'Custo Hora'!$B$3:$D$75,2,),"")</f>
        <v/>
      </c>
      <c r="O173" s="46"/>
      <c r="P173" s="190"/>
      <c r="Q173" s="190"/>
      <c r="R173" s="191"/>
      <c r="S173" s="192"/>
      <c r="T173" s="193"/>
      <c r="U173" s="193"/>
      <c r="V173" s="45" t="str">
        <f>IFERROR((VLOOKUP(C173,'Material Comprado'!$B$2:$E$442,4,FALSE)),"0")</f>
        <v>0</v>
      </c>
      <c r="W173" s="193">
        <f t="shared" si="10"/>
        <v>0</v>
      </c>
      <c r="X173" s="44"/>
      <c r="Y173" s="43"/>
      <c r="Z173" s="43"/>
      <c r="AA173" s="42"/>
      <c r="AB173" s="41" t="str">
        <f>IFERROR(((P173*VLOOKUP(C173,'Custo Hora'!$B$3:$D$75,3,)/60)*F173),"0")</f>
        <v>0</v>
      </c>
      <c r="AC173" s="41" t="str">
        <f>IFERROR(((Q173*VLOOKUP(C173,'Custo Hora'!$B$3:$D$75,3,))/(I173/J173)),"0")</f>
        <v>0</v>
      </c>
      <c r="AD173" s="40">
        <f t="shared" si="11"/>
        <v>0</v>
      </c>
      <c r="AE173" s="39"/>
      <c r="AF173" s="38"/>
      <c r="AG173" s="37"/>
      <c r="AH173" s="36"/>
      <c r="AI173" s="35"/>
      <c r="AJ173" s="35"/>
      <c r="AK173" s="16">
        <f t="shared" si="8"/>
        <v>0</v>
      </c>
      <c r="AL173" s="179">
        <v>105</v>
      </c>
    </row>
    <row r="174" spans="1:38" s="22" customFormat="1" ht="11.25" customHeight="1" outlineLevel="1" thickBot="1" x14ac:dyDescent="0.25">
      <c r="A174" s="52"/>
      <c r="B174" s="144"/>
      <c r="C174" s="180"/>
      <c r="D174" s="145" t="str">
        <f>IFERROR(VLOOKUP(C174,'Material Comprado'!$B$3:$E$422,2,),"")</f>
        <v/>
      </c>
      <c r="E174" s="51"/>
      <c r="F174" s="153">
        <v>0</v>
      </c>
      <c r="G174" s="50"/>
      <c r="H174" s="146">
        <f t="shared" si="9"/>
        <v>12000</v>
      </c>
      <c r="I174" s="146">
        <f>'Dados de Entrada'!$K$9</f>
        <v>500</v>
      </c>
      <c r="J174" s="49">
        <f>'Dados de Entrada'!$M$9</f>
        <v>1</v>
      </c>
      <c r="K174" s="48"/>
      <c r="L174" s="36"/>
      <c r="M174" s="46"/>
      <c r="N174" s="147" t="str">
        <f>IFERROR(VLOOKUP(C174,'Custo Hora'!$B$3:$D$75,2,),"")</f>
        <v/>
      </c>
      <c r="O174" s="46"/>
      <c r="P174" s="190"/>
      <c r="Q174" s="190"/>
      <c r="R174" s="191"/>
      <c r="S174" s="192"/>
      <c r="T174" s="193"/>
      <c r="U174" s="193"/>
      <c r="V174" s="45" t="str">
        <f>IFERROR((VLOOKUP(C174,'Material Comprado'!$B$2:$E$442,4,FALSE)),"0")</f>
        <v>0</v>
      </c>
      <c r="W174" s="193">
        <f t="shared" si="10"/>
        <v>0</v>
      </c>
      <c r="X174" s="44"/>
      <c r="Y174" s="43"/>
      <c r="Z174" s="43"/>
      <c r="AA174" s="42"/>
      <c r="AB174" s="41" t="str">
        <f>IFERROR(((P174*VLOOKUP(C174,'Custo Hora'!$B$3:$D$75,3,)/60)*F174),"0")</f>
        <v>0</v>
      </c>
      <c r="AC174" s="41" t="str">
        <f>IFERROR(((Q174*VLOOKUP(C174,'Custo Hora'!$B$3:$D$75,3,))/(I174/J174)),"0")</f>
        <v>0</v>
      </c>
      <c r="AD174" s="40">
        <f t="shared" si="11"/>
        <v>0</v>
      </c>
      <c r="AE174" s="39"/>
      <c r="AF174" s="38"/>
      <c r="AG174" s="37"/>
      <c r="AH174" s="36"/>
      <c r="AI174" s="35"/>
      <c r="AJ174" s="35"/>
      <c r="AK174" s="16">
        <f t="shared" si="8"/>
        <v>0</v>
      </c>
      <c r="AL174" s="179">
        <v>106</v>
      </c>
    </row>
    <row r="175" spans="1:38" s="22" customFormat="1" ht="11.25" customHeight="1" outlineLevel="1" thickBot="1" x14ac:dyDescent="0.25">
      <c r="A175" s="52"/>
      <c r="B175" s="144"/>
      <c r="C175" s="180"/>
      <c r="D175" s="145" t="str">
        <f>IFERROR(VLOOKUP(C175,'Material Comprado'!$B$3:$E$422,2,),"")</f>
        <v/>
      </c>
      <c r="E175" s="51"/>
      <c r="F175" s="153">
        <v>0</v>
      </c>
      <c r="G175" s="50"/>
      <c r="H175" s="146">
        <f t="shared" si="9"/>
        <v>12000</v>
      </c>
      <c r="I175" s="146">
        <f>'Dados de Entrada'!$K$9</f>
        <v>500</v>
      </c>
      <c r="J175" s="49">
        <f>'Dados de Entrada'!$M$9</f>
        <v>1</v>
      </c>
      <c r="K175" s="48"/>
      <c r="L175" s="36"/>
      <c r="M175" s="46"/>
      <c r="N175" s="147" t="str">
        <f>IFERROR(VLOOKUP(C175,'Custo Hora'!$B$3:$D$75,2,),"")</f>
        <v/>
      </c>
      <c r="O175" s="46"/>
      <c r="P175" s="190"/>
      <c r="Q175" s="190"/>
      <c r="R175" s="191"/>
      <c r="S175" s="192"/>
      <c r="T175" s="193"/>
      <c r="U175" s="193"/>
      <c r="V175" s="45" t="str">
        <f>IFERROR((VLOOKUP(C175,'Material Comprado'!$B$2:$E$442,4,FALSE)),"0")</f>
        <v>0</v>
      </c>
      <c r="W175" s="193">
        <f t="shared" si="10"/>
        <v>0</v>
      </c>
      <c r="X175" s="44"/>
      <c r="Y175" s="43"/>
      <c r="Z175" s="43"/>
      <c r="AA175" s="42"/>
      <c r="AB175" s="41" t="str">
        <f>IFERROR(((P175*VLOOKUP(C175,'Custo Hora'!$B$3:$D$75,3,)/60)*F175),"0")</f>
        <v>0</v>
      </c>
      <c r="AC175" s="41" t="str">
        <f>IFERROR(((Q175*VLOOKUP(C175,'Custo Hora'!$B$3:$D$75,3,))/(I175/J175)),"0")</f>
        <v>0</v>
      </c>
      <c r="AD175" s="40">
        <f t="shared" si="11"/>
        <v>0</v>
      </c>
      <c r="AE175" s="39"/>
      <c r="AF175" s="38"/>
      <c r="AG175" s="37"/>
      <c r="AH175" s="36"/>
      <c r="AI175" s="35"/>
      <c r="AJ175" s="35"/>
      <c r="AK175" s="16">
        <f t="shared" si="8"/>
        <v>0</v>
      </c>
      <c r="AL175" s="179">
        <v>107</v>
      </c>
    </row>
    <row r="176" spans="1:38" s="22" customFormat="1" ht="11.25" customHeight="1" outlineLevel="1" thickBot="1" x14ac:dyDescent="0.25">
      <c r="A176" s="52"/>
      <c r="B176" s="144"/>
      <c r="C176" s="180"/>
      <c r="D176" s="145" t="str">
        <f>IFERROR(VLOOKUP(C176,'Material Comprado'!$B$3:$E$422,2,),"")</f>
        <v/>
      </c>
      <c r="E176" s="51"/>
      <c r="F176" s="153">
        <v>0</v>
      </c>
      <c r="G176" s="50"/>
      <c r="H176" s="146">
        <f t="shared" si="9"/>
        <v>12000</v>
      </c>
      <c r="I176" s="146">
        <f>'Dados de Entrada'!$K$9</f>
        <v>500</v>
      </c>
      <c r="J176" s="49">
        <f>'Dados de Entrada'!$M$9</f>
        <v>1</v>
      </c>
      <c r="K176" s="48"/>
      <c r="L176" s="36"/>
      <c r="M176" s="46"/>
      <c r="N176" s="147" t="str">
        <f>IFERROR(VLOOKUP(C176,'Custo Hora'!$B$3:$D$75,2,),"")</f>
        <v/>
      </c>
      <c r="O176" s="46"/>
      <c r="P176" s="190"/>
      <c r="Q176" s="190"/>
      <c r="R176" s="191"/>
      <c r="S176" s="192"/>
      <c r="T176" s="193"/>
      <c r="U176" s="193"/>
      <c r="V176" s="45" t="str">
        <f>IFERROR((VLOOKUP(C176,'Material Comprado'!$B$2:$E$442,4,FALSE)),"0")</f>
        <v>0</v>
      </c>
      <c r="W176" s="193">
        <f t="shared" si="10"/>
        <v>0</v>
      </c>
      <c r="X176" s="44"/>
      <c r="Y176" s="43"/>
      <c r="Z176" s="43"/>
      <c r="AA176" s="42"/>
      <c r="AB176" s="41" t="str">
        <f>IFERROR(((P176*VLOOKUP(C176,'Custo Hora'!$B$3:$D$75,3,)/60)*F176),"0")</f>
        <v>0</v>
      </c>
      <c r="AC176" s="41" t="str">
        <f>IFERROR(((Q176*VLOOKUP(C176,'Custo Hora'!$B$3:$D$75,3,))/(I176/J176)),"0")</f>
        <v>0</v>
      </c>
      <c r="AD176" s="40">
        <f t="shared" si="11"/>
        <v>0</v>
      </c>
      <c r="AE176" s="39"/>
      <c r="AF176" s="38"/>
      <c r="AG176" s="37"/>
      <c r="AH176" s="36"/>
      <c r="AI176" s="35"/>
      <c r="AJ176" s="35"/>
      <c r="AK176" s="16">
        <f t="shared" si="8"/>
        <v>0</v>
      </c>
      <c r="AL176" s="179">
        <v>108</v>
      </c>
    </row>
    <row r="177" spans="1:38" s="22" customFormat="1" ht="11.25" customHeight="1" outlineLevel="1" thickBot="1" x14ac:dyDescent="0.25">
      <c r="A177" s="52"/>
      <c r="B177" s="144"/>
      <c r="C177" s="180"/>
      <c r="D177" s="145" t="str">
        <f>IFERROR(VLOOKUP(C177,'Material Comprado'!$B$3:$E$422,2,),"")</f>
        <v/>
      </c>
      <c r="E177" s="51"/>
      <c r="F177" s="153">
        <v>0</v>
      </c>
      <c r="G177" s="50"/>
      <c r="H177" s="146">
        <f t="shared" ref="H177:H208" si="12">I177*12*2</f>
        <v>12000</v>
      </c>
      <c r="I177" s="146">
        <f>'Dados de Entrada'!$K$9</f>
        <v>500</v>
      </c>
      <c r="J177" s="49">
        <f>'Dados de Entrada'!$M$9</f>
        <v>1</v>
      </c>
      <c r="K177" s="48"/>
      <c r="L177" s="36"/>
      <c r="M177" s="46"/>
      <c r="N177" s="147" t="str">
        <f>IFERROR(VLOOKUP(C177,'Custo Hora'!$B$3:$D$75,2,),"")</f>
        <v/>
      </c>
      <c r="O177" s="46"/>
      <c r="P177" s="190"/>
      <c r="Q177" s="190"/>
      <c r="R177" s="191"/>
      <c r="S177" s="192"/>
      <c r="T177" s="193"/>
      <c r="U177" s="193"/>
      <c r="V177" s="45" t="str">
        <f>IFERROR((VLOOKUP(C177,'Material Comprado'!$B$2:$E$442,4,FALSE)),"0")</f>
        <v>0</v>
      </c>
      <c r="W177" s="193">
        <f t="shared" ref="W177:W208" si="13">((((T177*$C$3)*(1+$C$5))+((U177*$C$4)*(1+$C$6))+V177)*F177)</f>
        <v>0</v>
      </c>
      <c r="X177" s="44"/>
      <c r="Y177" s="43"/>
      <c r="Z177" s="43"/>
      <c r="AA177" s="42"/>
      <c r="AB177" s="41" t="str">
        <f>IFERROR(((P177*VLOOKUP(C177,'Custo Hora'!$B$3:$D$75,3,)/60)*F177),"0")</f>
        <v>0</v>
      </c>
      <c r="AC177" s="41" t="str">
        <f>IFERROR(((Q177*VLOOKUP(C177,'Custo Hora'!$B$3:$D$75,3,))/(I177/J177)),"0")</f>
        <v>0</v>
      </c>
      <c r="AD177" s="40">
        <f t="shared" ref="AD177:AD208" si="14">W177+AB177+AC177+X177</f>
        <v>0</v>
      </c>
      <c r="AE177" s="39"/>
      <c r="AF177" s="38"/>
      <c r="AG177" s="37"/>
      <c r="AH177" s="36"/>
      <c r="AI177" s="35"/>
      <c r="AJ177" s="35"/>
      <c r="AK177" s="16">
        <f t="shared" si="8"/>
        <v>0</v>
      </c>
      <c r="AL177" s="179">
        <v>109</v>
      </c>
    </row>
    <row r="178" spans="1:38" s="22" customFormat="1" ht="11.25" customHeight="1" outlineLevel="1" thickBot="1" x14ac:dyDescent="0.25">
      <c r="A178" s="52"/>
      <c r="B178" s="144"/>
      <c r="C178" s="180"/>
      <c r="D178" s="145" t="str">
        <f>IFERROR(VLOOKUP(C178,'Material Comprado'!$B$3:$E$422,2,),"")</f>
        <v/>
      </c>
      <c r="E178" s="51"/>
      <c r="F178" s="153">
        <v>0</v>
      </c>
      <c r="G178" s="50"/>
      <c r="H178" s="146">
        <f t="shared" si="12"/>
        <v>12000</v>
      </c>
      <c r="I178" s="146">
        <f>'Dados de Entrada'!$K$9</f>
        <v>500</v>
      </c>
      <c r="J178" s="49">
        <f>'Dados de Entrada'!$M$9</f>
        <v>1</v>
      </c>
      <c r="K178" s="48"/>
      <c r="L178" s="36"/>
      <c r="M178" s="46"/>
      <c r="N178" s="147" t="str">
        <f>IFERROR(VLOOKUP(C178,'Custo Hora'!$B$3:$D$75,2,),"")</f>
        <v/>
      </c>
      <c r="O178" s="46"/>
      <c r="P178" s="190"/>
      <c r="Q178" s="190"/>
      <c r="R178" s="191"/>
      <c r="S178" s="192"/>
      <c r="T178" s="193"/>
      <c r="U178" s="193"/>
      <c r="V178" s="45" t="str">
        <f>IFERROR((VLOOKUP(C178,'Material Comprado'!$B$2:$E$442,4,FALSE)),"0")</f>
        <v>0</v>
      </c>
      <c r="W178" s="193">
        <f t="shared" si="13"/>
        <v>0</v>
      </c>
      <c r="X178" s="44"/>
      <c r="Y178" s="43"/>
      <c r="Z178" s="43"/>
      <c r="AA178" s="42"/>
      <c r="AB178" s="41" t="str">
        <f>IFERROR(((P178*VLOOKUP(C178,'Custo Hora'!$B$3:$D$75,3,)/60)*F178),"0")</f>
        <v>0</v>
      </c>
      <c r="AC178" s="41" t="str">
        <f>IFERROR(((Q178*VLOOKUP(C178,'Custo Hora'!$B$3:$D$75,3,))/(I178/J178)),"0")</f>
        <v>0</v>
      </c>
      <c r="AD178" s="40">
        <f t="shared" si="14"/>
        <v>0</v>
      </c>
      <c r="AE178" s="39"/>
      <c r="AF178" s="38"/>
      <c r="AG178" s="37"/>
      <c r="AH178" s="36"/>
      <c r="AI178" s="35"/>
      <c r="AJ178" s="35"/>
      <c r="AK178" s="16">
        <f t="shared" si="8"/>
        <v>0</v>
      </c>
      <c r="AL178" s="179">
        <v>110</v>
      </c>
    </row>
    <row r="179" spans="1:38" s="22" customFormat="1" ht="11.25" customHeight="1" outlineLevel="1" thickBot="1" x14ac:dyDescent="0.25">
      <c r="A179" s="52"/>
      <c r="B179" s="144"/>
      <c r="C179" s="180"/>
      <c r="D179" s="145" t="str">
        <f>IFERROR(VLOOKUP(C179,'Material Comprado'!$B$3:$E$422,2,),"")</f>
        <v/>
      </c>
      <c r="E179" s="51"/>
      <c r="F179" s="153">
        <v>0</v>
      </c>
      <c r="G179" s="50"/>
      <c r="H179" s="146">
        <f t="shared" si="12"/>
        <v>12000</v>
      </c>
      <c r="I179" s="146">
        <f>'Dados de Entrada'!$K$9</f>
        <v>500</v>
      </c>
      <c r="J179" s="49">
        <f>'Dados de Entrada'!$M$9</f>
        <v>1</v>
      </c>
      <c r="K179" s="48"/>
      <c r="L179" s="36"/>
      <c r="M179" s="46"/>
      <c r="N179" s="147" t="str">
        <f>IFERROR(VLOOKUP(C179,'Custo Hora'!$B$3:$D$75,2,),"")</f>
        <v/>
      </c>
      <c r="O179" s="46"/>
      <c r="P179" s="190"/>
      <c r="Q179" s="190"/>
      <c r="R179" s="191"/>
      <c r="S179" s="192"/>
      <c r="T179" s="193"/>
      <c r="U179" s="193"/>
      <c r="V179" s="45" t="str">
        <f>IFERROR((VLOOKUP(C179,'Material Comprado'!$B$2:$E$442,4,FALSE)),"0")</f>
        <v>0</v>
      </c>
      <c r="W179" s="193">
        <f t="shared" si="13"/>
        <v>0</v>
      </c>
      <c r="X179" s="44"/>
      <c r="Y179" s="43"/>
      <c r="Z179" s="43"/>
      <c r="AA179" s="42"/>
      <c r="AB179" s="41" t="str">
        <f>IFERROR(((P179*VLOOKUP(C179,'Custo Hora'!$B$3:$D$75,3,)/60)*F179),"0")</f>
        <v>0</v>
      </c>
      <c r="AC179" s="41" t="str">
        <f>IFERROR(((Q179*VLOOKUP(C179,'Custo Hora'!$B$3:$D$75,3,))/(I179/J179)),"0")</f>
        <v>0</v>
      </c>
      <c r="AD179" s="40">
        <f t="shared" si="14"/>
        <v>0</v>
      </c>
      <c r="AE179" s="39"/>
      <c r="AF179" s="38"/>
      <c r="AG179" s="37"/>
      <c r="AH179" s="36"/>
      <c r="AI179" s="35"/>
      <c r="AJ179" s="35"/>
      <c r="AK179" s="16">
        <f t="shared" si="8"/>
        <v>0</v>
      </c>
      <c r="AL179" s="179">
        <v>111</v>
      </c>
    </row>
    <row r="180" spans="1:38" s="22" customFormat="1" ht="11.25" customHeight="1" outlineLevel="1" thickBot="1" x14ac:dyDescent="0.25">
      <c r="A180" s="52"/>
      <c r="B180" s="144"/>
      <c r="C180" s="180"/>
      <c r="D180" s="145" t="str">
        <f>IFERROR(VLOOKUP(C180,'Material Comprado'!$B$3:$E$422,2,),"")</f>
        <v/>
      </c>
      <c r="E180" s="51"/>
      <c r="F180" s="153">
        <v>0</v>
      </c>
      <c r="G180" s="50"/>
      <c r="H180" s="146">
        <f t="shared" si="12"/>
        <v>12000</v>
      </c>
      <c r="I180" s="146">
        <f>'Dados de Entrada'!$K$9</f>
        <v>500</v>
      </c>
      <c r="J180" s="49">
        <f>'Dados de Entrada'!$M$9</f>
        <v>1</v>
      </c>
      <c r="K180" s="48"/>
      <c r="L180" s="36"/>
      <c r="M180" s="46"/>
      <c r="N180" s="147" t="str">
        <f>IFERROR(VLOOKUP(C180,'Custo Hora'!$B$3:$D$75,2,),"")</f>
        <v/>
      </c>
      <c r="O180" s="46"/>
      <c r="P180" s="190"/>
      <c r="Q180" s="190"/>
      <c r="R180" s="191"/>
      <c r="S180" s="192"/>
      <c r="T180" s="193"/>
      <c r="U180" s="193"/>
      <c r="V180" s="45" t="str">
        <f>IFERROR((VLOOKUP(C180,'Material Comprado'!$B$2:$E$442,4,FALSE)),"0")</f>
        <v>0</v>
      </c>
      <c r="W180" s="193">
        <f t="shared" si="13"/>
        <v>0</v>
      </c>
      <c r="X180" s="44"/>
      <c r="Y180" s="43"/>
      <c r="Z180" s="43"/>
      <c r="AA180" s="42"/>
      <c r="AB180" s="41" t="str">
        <f>IFERROR(((P180*VLOOKUP(C180,'Custo Hora'!$B$3:$D$75,3,)/60)*F180),"0")</f>
        <v>0</v>
      </c>
      <c r="AC180" s="41" t="str">
        <f>IFERROR(((Q180*VLOOKUP(C180,'Custo Hora'!$B$3:$D$75,3,))/(I180/J180)),"0")</f>
        <v>0</v>
      </c>
      <c r="AD180" s="40">
        <f t="shared" si="14"/>
        <v>0</v>
      </c>
      <c r="AE180" s="39"/>
      <c r="AF180" s="38"/>
      <c r="AG180" s="37"/>
      <c r="AH180" s="36"/>
      <c r="AI180" s="35"/>
      <c r="AJ180" s="35"/>
      <c r="AK180" s="16">
        <f t="shared" si="8"/>
        <v>0</v>
      </c>
      <c r="AL180" s="179">
        <v>112</v>
      </c>
    </row>
    <row r="181" spans="1:38" s="22" customFormat="1" ht="11.25" customHeight="1" outlineLevel="1" thickBot="1" x14ac:dyDescent="0.25">
      <c r="A181" s="52"/>
      <c r="B181" s="144"/>
      <c r="C181" s="180"/>
      <c r="D181" s="145" t="str">
        <f>IFERROR(VLOOKUP(C181,'Material Comprado'!$B$3:$E$422,2,),"")</f>
        <v/>
      </c>
      <c r="E181" s="51"/>
      <c r="F181" s="153">
        <v>0</v>
      </c>
      <c r="G181" s="50"/>
      <c r="H181" s="146">
        <f t="shared" si="12"/>
        <v>12000</v>
      </c>
      <c r="I181" s="146">
        <f>'Dados de Entrada'!$K$9</f>
        <v>500</v>
      </c>
      <c r="J181" s="49">
        <f>'Dados de Entrada'!$M$9</f>
        <v>1</v>
      </c>
      <c r="K181" s="48"/>
      <c r="L181" s="36"/>
      <c r="M181" s="46"/>
      <c r="N181" s="147" t="str">
        <f>IFERROR(VLOOKUP(C181,'Custo Hora'!$B$3:$D$75,2,),"")</f>
        <v/>
      </c>
      <c r="O181" s="46"/>
      <c r="P181" s="190"/>
      <c r="Q181" s="190"/>
      <c r="R181" s="191"/>
      <c r="S181" s="192"/>
      <c r="T181" s="193"/>
      <c r="U181" s="193"/>
      <c r="V181" s="45" t="str">
        <f>IFERROR((VLOOKUP(C181,'Material Comprado'!$B$2:$E$442,4,FALSE)),"0")</f>
        <v>0</v>
      </c>
      <c r="W181" s="193">
        <f t="shared" si="13"/>
        <v>0</v>
      </c>
      <c r="X181" s="44"/>
      <c r="Y181" s="43"/>
      <c r="Z181" s="43"/>
      <c r="AA181" s="42"/>
      <c r="AB181" s="41" t="str">
        <f>IFERROR(((P181*VLOOKUP(C181,'Custo Hora'!$B$3:$D$75,3,)/60)*F181),"0")</f>
        <v>0</v>
      </c>
      <c r="AC181" s="41" t="str">
        <f>IFERROR(((Q181*VLOOKUP(C181,'Custo Hora'!$B$3:$D$75,3,))/(I181/J181)),"0")</f>
        <v>0</v>
      </c>
      <c r="AD181" s="40">
        <f t="shared" si="14"/>
        <v>0</v>
      </c>
      <c r="AE181" s="39"/>
      <c r="AF181" s="38"/>
      <c r="AG181" s="37"/>
      <c r="AH181" s="36"/>
      <c r="AI181" s="35"/>
      <c r="AJ181" s="35"/>
      <c r="AK181" s="16">
        <f t="shared" si="8"/>
        <v>0</v>
      </c>
      <c r="AL181" s="179">
        <v>113</v>
      </c>
    </row>
    <row r="182" spans="1:38" s="22" customFormat="1" ht="11.25" customHeight="1" outlineLevel="1" thickBot="1" x14ac:dyDescent="0.25">
      <c r="A182" s="52"/>
      <c r="B182" s="144"/>
      <c r="C182" s="180"/>
      <c r="D182" s="145" t="str">
        <f>IFERROR(VLOOKUP(C182,'Material Comprado'!$B$3:$E$422,2,),"")</f>
        <v/>
      </c>
      <c r="E182" s="51"/>
      <c r="F182" s="153">
        <v>0</v>
      </c>
      <c r="G182" s="50"/>
      <c r="H182" s="146">
        <f t="shared" si="12"/>
        <v>12000</v>
      </c>
      <c r="I182" s="146">
        <f>'Dados de Entrada'!$K$9</f>
        <v>500</v>
      </c>
      <c r="J182" s="49">
        <f>'Dados de Entrada'!$M$9</f>
        <v>1</v>
      </c>
      <c r="K182" s="48"/>
      <c r="L182" s="36"/>
      <c r="M182" s="46"/>
      <c r="N182" s="147" t="str">
        <f>IFERROR(VLOOKUP(C182,'Custo Hora'!$B$3:$D$75,2,),"")</f>
        <v/>
      </c>
      <c r="O182" s="46"/>
      <c r="P182" s="190"/>
      <c r="Q182" s="190"/>
      <c r="R182" s="191"/>
      <c r="S182" s="192"/>
      <c r="T182" s="193"/>
      <c r="U182" s="193"/>
      <c r="V182" s="45" t="str">
        <f>IFERROR((VLOOKUP(C182,'Material Comprado'!$B$2:$E$442,4,FALSE)),"0")</f>
        <v>0</v>
      </c>
      <c r="W182" s="193">
        <f t="shared" si="13"/>
        <v>0</v>
      </c>
      <c r="X182" s="44"/>
      <c r="Y182" s="43"/>
      <c r="Z182" s="43"/>
      <c r="AA182" s="42"/>
      <c r="AB182" s="41" t="str">
        <f>IFERROR(((P182*VLOOKUP(C182,'Custo Hora'!$B$3:$D$75,3,)/60)*F182),"0")</f>
        <v>0</v>
      </c>
      <c r="AC182" s="41" t="str">
        <f>IFERROR(((Q182*VLOOKUP(C182,'Custo Hora'!$B$3:$D$75,3,))/(I182/J182)),"0")</f>
        <v>0</v>
      </c>
      <c r="AD182" s="40">
        <f t="shared" si="14"/>
        <v>0</v>
      </c>
      <c r="AE182" s="39"/>
      <c r="AF182" s="38"/>
      <c r="AG182" s="37"/>
      <c r="AH182" s="36"/>
      <c r="AI182" s="35"/>
      <c r="AJ182" s="35"/>
      <c r="AK182" s="16">
        <f t="shared" si="8"/>
        <v>0</v>
      </c>
      <c r="AL182" s="179">
        <v>114</v>
      </c>
    </row>
    <row r="183" spans="1:38" s="22" customFormat="1" ht="11.25" customHeight="1" outlineLevel="1" thickBot="1" x14ac:dyDescent="0.25">
      <c r="A183" s="52"/>
      <c r="B183" s="144"/>
      <c r="C183" s="180"/>
      <c r="D183" s="145" t="str">
        <f>IFERROR(VLOOKUP(C183,'Material Comprado'!$B$3:$E$422,2,),"")</f>
        <v/>
      </c>
      <c r="E183" s="51"/>
      <c r="F183" s="153">
        <v>0</v>
      </c>
      <c r="G183" s="50"/>
      <c r="H183" s="146">
        <f t="shared" si="12"/>
        <v>12000</v>
      </c>
      <c r="I183" s="146">
        <f>'Dados de Entrada'!$K$9</f>
        <v>500</v>
      </c>
      <c r="J183" s="49">
        <f>'Dados de Entrada'!$M$9</f>
        <v>1</v>
      </c>
      <c r="K183" s="48"/>
      <c r="L183" s="36"/>
      <c r="M183" s="46"/>
      <c r="N183" s="147" t="str">
        <f>IFERROR(VLOOKUP(C183,'Custo Hora'!$B$3:$D$75,2,),"")</f>
        <v/>
      </c>
      <c r="O183" s="46"/>
      <c r="P183" s="190"/>
      <c r="Q183" s="190"/>
      <c r="R183" s="191"/>
      <c r="S183" s="192"/>
      <c r="T183" s="193"/>
      <c r="U183" s="193"/>
      <c r="V183" s="45" t="str">
        <f>IFERROR((VLOOKUP(C183,'Material Comprado'!$B$2:$E$442,4,FALSE)),"0")</f>
        <v>0</v>
      </c>
      <c r="W183" s="193">
        <f t="shared" si="13"/>
        <v>0</v>
      </c>
      <c r="X183" s="44"/>
      <c r="Y183" s="43"/>
      <c r="Z183" s="43"/>
      <c r="AA183" s="42"/>
      <c r="AB183" s="41" t="str">
        <f>IFERROR(((P183*VLOOKUP(C183,'Custo Hora'!$B$3:$D$75,3,)/60)*F183),"0")</f>
        <v>0</v>
      </c>
      <c r="AC183" s="41" t="str">
        <f>IFERROR(((Q183*VLOOKUP(C183,'Custo Hora'!$B$3:$D$75,3,))/(I183/J183)),"0")</f>
        <v>0</v>
      </c>
      <c r="AD183" s="40">
        <f t="shared" si="14"/>
        <v>0</v>
      </c>
      <c r="AE183" s="39"/>
      <c r="AF183" s="38"/>
      <c r="AG183" s="37"/>
      <c r="AH183" s="36"/>
      <c r="AI183" s="35"/>
      <c r="AJ183" s="35"/>
      <c r="AK183" s="16">
        <f t="shared" si="8"/>
        <v>0</v>
      </c>
      <c r="AL183" s="179">
        <v>115</v>
      </c>
    </row>
    <row r="184" spans="1:38" s="22" customFormat="1" ht="11.25" customHeight="1" outlineLevel="1" thickBot="1" x14ac:dyDescent="0.25">
      <c r="A184" s="52"/>
      <c r="B184" s="144"/>
      <c r="C184" s="180"/>
      <c r="D184" s="145" t="str">
        <f>IFERROR(VLOOKUP(C184,'Material Comprado'!$B$3:$E$422,2,),"")</f>
        <v/>
      </c>
      <c r="E184" s="51"/>
      <c r="F184" s="153">
        <v>0</v>
      </c>
      <c r="G184" s="50"/>
      <c r="H184" s="146">
        <f t="shared" si="12"/>
        <v>12000</v>
      </c>
      <c r="I184" s="146">
        <f>'Dados de Entrada'!$K$9</f>
        <v>500</v>
      </c>
      <c r="J184" s="49">
        <f>'Dados de Entrada'!$M$9</f>
        <v>1</v>
      </c>
      <c r="K184" s="48"/>
      <c r="L184" s="36"/>
      <c r="M184" s="46"/>
      <c r="N184" s="147" t="str">
        <f>IFERROR(VLOOKUP(C184,'Custo Hora'!$B$3:$D$75,2,),"")</f>
        <v/>
      </c>
      <c r="O184" s="46"/>
      <c r="P184" s="190"/>
      <c r="Q184" s="190"/>
      <c r="R184" s="191"/>
      <c r="S184" s="192"/>
      <c r="T184" s="193"/>
      <c r="U184" s="193"/>
      <c r="V184" s="45" t="str">
        <f>IFERROR((VLOOKUP(C184,'Material Comprado'!$B$2:$E$442,4,FALSE)),"0")</f>
        <v>0</v>
      </c>
      <c r="W184" s="193">
        <f t="shared" si="13"/>
        <v>0</v>
      </c>
      <c r="X184" s="44"/>
      <c r="Y184" s="43"/>
      <c r="Z184" s="43"/>
      <c r="AA184" s="42"/>
      <c r="AB184" s="41" t="str">
        <f>IFERROR(((P184*VLOOKUP(C184,'Custo Hora'!$B$3:$D$75,3,)/60)*F184),"0")</f>
        <v>0</v>
      </c>
      <c r="AC184" s="41" t="str">
        <f>IFERROR(((Q184*VLOOKUP(C184,'Custo Hora'!$B$3:$D$75,3,))/(I184/J184)),"0")</f>
        <v>0</v>
      </c>
      <c r="AD184" s="40">
        <f t="shared" si="14"/>
        <v>0</v>
      </c>
      <c r="AE184" s="39"/>
      <c r="AF184" s="38"/>
      <c r="AG184" s="37"/>
      <c r="AH184" s="36"/>
      <c r="AI184" s="35"/>
      <c r="AJ184" s="35"/>
      <c r="AK184" s="16">
        <f t="shared" si="8"/>
        <v>0</v>
      </c>
      <c r="AL184" s="179">
        <v>116</v>
      </c>
    </row>
    <row r="185" spans="1:38" s="22" customFormat="1" ht="11.25" customHeight="1" outlineLevel="1" thickBot="1" x14ac:dyDescent="0.25">
      <c r="A185" s="52"/>
      <c r="B185" s="144"/>
      <c r="C185" s="180"/>
      <c r="D185" s="145" t="str">
        <f>IFERROR(VLOOKUP(C185,'Material Comprado'!$B$3:$E$422,2,),"")</f>
        <v/>
      </c>
      <c r="E185" s="51"/>
      <c r="F185" s="153">
        <v>0</v>
      </c>
      <c r="G185" s="50"/>
      <c r="H185" s="146">
        <f t="shared" si="12"/>
        <v>12000</v>
      </c>
      <c r="I185" s="146">
        <f>'Dados de Entrada'!$K$9</f>
        <v>500</v>
      </c>
      <c r="J185" s="49">
        <f>'Dados de Entrada'!$M$9</f>
        <v>1</v>
      </c>
      <c r="K185" s="48"/>
      <c r="L185" s="36"/>
      <c r="M185" s="46"/>
      <c r="N185" s="147" t="str">
        <f>IFERROR(VLOOKUP(C185,'Custo Hora'!$B$3:$D$75,2,),"")</f>
        <v/>
      </c>
      <c r="O185" s="46"/>
      <c r="P185" s="190"/>
      <c r="Q185" s="190"/>
      <c r="R185" s="191"/>
      <c r="S185" s="192"/>
      <c r="T185" s="193"/>
      <c r="U185" s="193"/>
      <c r="V185" s="45" t="str">
        <f>IFERROR((VLOOKUP(C185,'Material Comprado'!$B$2:$E$442,4,FALSE)),"0")</f>
        <v>0</v>
      </c>
      <c r="W185" s="193">
        <f t="shared" si="13"/>
        <v>0</v>
      </c>
      <c r="X185" s="44"/>
      <c r="Y185" s="43"/>
      <c r="Z185" s="43"/>
      <c r="AA185" s="42"/>
      <c r="AB185" s="41" t="str">
        <f>IFERROR(((P185*VLOOKUP(C185,'Custo Hora'!$B$3:$D$75,3,)/60)*F185),"0")</f>
        <v>0</v>
      </c>
      <c r="AC185" s="41" t="str">
        <f>IFERROR(((Q185*VLOOKUP(C185,'Custo Hora'!$B$3:$D$75,3,))/(I185/J185)),"0")</f>
        <v>0</v>
      </c>
      <c r="AD185" s="40">
        <f t="shared" si="14"/>
        <v>0</v>
      </c>
      <c r="AE185" s="39"/>
      <c r="AF185" s="38"/>
      <c r="AG185" s="37"/>
      <c r="AH185" s="36"/>
      <c r="AI185" s="35"/>
      <c r="AJ185" s="35"/>
      <c r="AK185" s="16">
        <f t="shared" si="8"/>
        <v>0</v>
      </c>
      <c r="AL185" s="179">
        <v>117</v>
      </c>
    </row>
    <row r="186" spans="1:38" s="22" customFormat="1" ht="11.25" customHeight="1" outlineLevel="1" thickBot="1" x14ac:dyDescent="0.25">
      <c r="A186" s="52"/>
      <c r="B186" s="144"/>
      <c r="C186" s="180"/>
      <c r="D186" s="145" t="str">
        <f>IFERROR(VLOOKUP(C186,'Material Comprado'!$B$3:$E$422,2,),"")</f>
        <v/>
      </c>
      <c r="E186" s="51"/>
      <c r="F186" s="153">
        <v>0</v>
      </c>
      <c r="G186" s="50"/>
      <c r="H186" s="146">
        <f t="shared" si="12"/>
        <v>12000</v>
      </c>
      <c r="I186" s="146">
        <f>'Dados de Entrada'!$K$9</f>
        <v>500</v>
      </c>
      <c r="J186" s="49">
        <f>'Dados de Entrada'!$M$9</f>
        <v>1</v>
      </c>
      <c r="K186" s="48"/>
      <c r="L186" s="36"/>
      <c r="M186" s="46"/>
      <c r="N186" s="147" t="str">
        <f>IFERROR(VLOOKUP(C186,'Custo Hora'!$B$3:$D$75,2,),"")</f>
        <v/>
      </c>
      <c r="O186" s="46"/>
      <c r="P186" s="190"/>
      <c r="Q186" s="190"/>
      <c r="R186" s="191"/>
      <c r="S186" s="192"/>
      <c r="T186" s="193"/>
      <c r="U186" s="193"/>
      <c r="V186" s="45" t="str">
        <f>IFERROR((VLOOKUP(C186,'Material Comprado'!$B$2:$E$442,4,FALSE)),"0")</f>
        <v>0</v>
      </c>
      <c r="W186" s="193">
        <f t="shared" si="13"/>
        <v>0</v>
      </c>
      <c r="X186" s="44"/>
      <c r="Y186" s="43"/>
      <c r="Z186" s="43"/>
      <c r="AA186" s="42"/>
      <c r="AB186" s="41" t="str">
        <f>IFERROR(((P186*VLOOKUP(C186,'Custo Hora'!$B$3:$D$75,3,)/60)*F186),"0")</f>
        <v>0</v>
      </c>
      <c r="AC186" s="41" t="str">
        <f>IFERROR(((Q186*VLOOKUP(C186,'Custo Hora'!$B$3:$D$75,3,))/(I186/J186)),"0")</f>
        <v>0</v>
      </c>
      <c r="AD186" s="40">
        <f t="shared" si="14"/>
        <v>0</v>
      </c>
      <c r="AE186" s="39"/>
      <c r="AF186" s="38"/>
      <c r="AG186" s="37"/>
      <c r="AH186" s="36"/>
      <c r="AI186" s="35"/>
      <c r="AJ186" s="35"/>
      <c r="AK186" s="16">
        <f t="shared" si="8"/>
        <v>0</v>
      </c>
      <c r="AL186" s="179">
        <v>118</v>
      </c>
    </row>
    <row r="187" spans="1:38" s="22" customFormat="1" ht="11.25" customHeight="1" outlineLevel="1" thickBot="1" x14ac:dyDescent="0.25">
      <c r="A187" s="52"/>
      <c r="B187" s="144"/>
      <c r="C187" s="180"/>
      <c r="D187" s="145" t="str">
        <f>IFERROR(VLOOKUP(C187,'Material Comprado'!$B$3:$E$422,2,),"")</f>
        <v/>
      </c>
      <c r="E187" s="51"/>
      <c r="F187" s="153">
        <v>0</v>
      </c>
      <c r="G187" s="50"/>
      <c r="H187" s="146">
        <f t="shared" si="12"/>
        <v>12000</v>
      </c>
      <c r="I187" s="146">
        <f>'Dados de Entrada'!$K$9</f>
        <v>500</v>
      </c>
      <c r="J187" s="49">
        <f>'Dados de Entrada'!$M$9</f>
        <v>1</v>
      </c>
      <c r="K187" s="48"/>
      <c r="L187" s="36"/>
      <c r="M187" s="46"/>
      <c r="N187" s="147" t="str">
        <f>IFERROR(VLOOKUP(C187,'Custo Hora'!$B$3:$D$75,2,),"")</f>
        <v/>
      </c>
      <c r="O187" s="46"/>
      <c r="P187" s="190"/>
      <c r="Q187" s="190"/>
      <c r="R187" s="191"/>
      <c r="S187" s="192"/>
      <c r="T187" s="193"/>
      <c r="U187" s="193"/>
      <c r="V187" s="45" t="str">
        <f>IFERROR((VLOOKUP(C187,'Material Comprado'!$B$2:$E$442,4,FALSE)),"0")</f>
        <v>0</v>
      </c>
      <c r="W187" s="193">
        <f t="shared" si="13"/>
        <v>0</v>
      </c>
      <c r="X187" s="44"/>
      <c r="Y187" s="43"/>
      <c r="Z187" s="43"/>
      <c r="AA187" s="42"/>
      <c r="AB187" s="41" t="str">
        <f>IFERROR(((P187*VLOOKUP(C187,'Custo Hora'!$B$3:$D$75,3,)/60)*F187),"0")</f>
        <v>0</v>
      </c>
      <c r="AC187" s="41" t="str">
        <f>IFERROR(((Q187*VLOOKUP(C187,'Custo Hora'!$B$3:$D$75,3,))/(I187/J187)),"0")</f>
        <v>0</v>
      </c>
      <c r="AD187" s="40">
        <f t="shared" si="14"/>
        <v>0</v>
      </c>
      <c r="AE187" s="39"/>
      <c r="AF187" s="38"/>
      <c r="AG187" s="37"/>
      <c r="AH187" s="36"/>
      <c r="AI187" s="35"/>
      <c r="AJ187" s="35"/>
      <c r="AK187" s="16">
        <f t="shared" si="8"/>
        <v>0</v>
      </c>
      <c r="AL187" s="179">
        <v>119</v>
      </c>
    </row>
    <row r="188" spans="1:38" s="22" customFormat="1" ht="11.25" customHeight="1" outlineLevel="1" thickBot="1" x14ac:dyDescent="0.25">
      <c r="A188" s="52"/>
      <c r="B188" s="144"/>
      <c r="C188" s="180"/>
      <c r="D188" s="145" t="str">
        <f>IFERROR(VLOOKUP(C188,'Material Comprado'!$B$3:$E$422,2,),"")</f>
        <v/>
      </c>
      <c r="E188" s="51"/>
      <c r="F188" s="153">
        <v>0</v>
      </c>
      <c r="G188" s="50"/>
      <c r="H188" s="146">
        <f t="shared" si="12"/>
        <v>12000</v>
      </c>
      <c r="I188" s="146">
        <f>'Dados de Entrada'!$K$9</f>
        <v>500</v>
      </c>
      <c r="J188" s="49">
        <f>'Dados de Entrada'!$M$9</f>
        <v>1</v>
      </c>
      <c r="K188" s="48"/>
      <c r="L188" s="36"/>
      <c r="M188" s="46"/>
      <c r="N188" s="147" t="str">
        <f>IFERROR(VLOOKUP(C188,'Custo Hora'!$B$3:$D$75,2,),"")</f>
        <v/>
      </c>
      <c r="O188" s="46"/>
      <c r="P188" s="190"/>
      <c r="Q188" s="190"/>
      <c r="R188" s="191"/>
      <c r="S188" s="192"/>
      <c r="T188" s="193"/>
      <c r="U188" s="193"/>
      <c r="V188" s="45" t="str">
        <f>IFERROR((VLOOKUP(C188,'Material Comprado'!$B$2:$E$442,4,FALSE)),"0")</f>
        <v>0</v>
      </c>
      <c r="W188" s="193">
        <f t="shared" si="13"/>
        <v>0</v>
      </c>
      <c r="X188" s="44"/>
      <c r="Y188" s="43"/>
      <c r="Z188" s="43"/>
      <c r="AA188" s="42"/>
      <c r="AB188" s="41" t="str">
        <f>IFERROR(((P188*VLOOKUP(C188,'Custo Hora'!$B$3:$D$75,3,)/60)*F188),"0")</f>
        <v>0</v>
      </c>
      <c r="AC188" s="41" t="str">
        <f>IFERROR(((Q188*VLOOKUP(C188,'Custo Hora'!$B$3:$D$75,3,))/(I188/J188)),"0")</f>
        <v>0</v>
      </c>
      <c r="AD188" s="40">
        <f t="shared" si="14"/>
        <v>0</v>
      </c>
      <c r="AE188" s="39"/>
      <c r="AF188" s="38"/>
      <c r="AG188" s="37"/>
      <c r="AH188" s="36"/>
      <c r="AI188" s="35"/>
      <c r="AJ188" s="35"/>
      <c r="AK188" s="16">
        <f t="shared" si="8"/>
        <v>0</v>
      </c>
      <c r="AL188" s="179">
        <v>120</v>
      </c>
    </row>
    <row r="189" spans="1:38" s="22" customFormat="1" ht="11.25" customHeight="1" outlineLevel="1" thickBot="1" x14ac:dyDescent="0.25">
      <c r="A189" s="52"/>
      <c r="B189" s="144"/>
      <c r="C189" s="180"/>
      <c r="D189" s="145" t="str">
        <f>IFERROR(VLOOKUP(C189,'Material Comprado'!$B$3:$E$422,2,),"")</f>
        <v/>
      </c>
      <c r="E189" s="51"/>
      <c r="F189" s="153">
        <v>0</v>
      </c>
      <c r="G189" s="50"/>
      <c r="H189" s="146">
        <f t="shared" si="12"/>
        <v>12000</v>
      </c>
      <c r="I189" s="146">
        <f>'Dados de Entrada'!$K$9</f>
        <v>500</v>
      </c>
      <c r="J189" s="49">
        <f>'Dados de Entrada'!$M$9</f>
        <v>1</v>
      </c>
      <c r="K189" s="48"/>
      <c r="L189" s="36"/>
      <c r="M189" s="46"/>
      <c r="N189" s="147" t="str">
        <f>IFERROR(VLOOKUP(C189,'Custo Hora'!$B$3:$D$75,2,),"")</f>
        <v/>
      </c>
      <c r="O189" s="46"/>
      <c r="P189" s="190"/>
      <c r="Q189" s="190"/>
      <c r="R189" s="191"/>
      <c r="S189" s="192"/>
      <c r="T189" s="193"/>
      <c r="U189" s="193"/>
      <c r="V189" s="45" t="str">
        <f>IFERROR((VLOOKUP(C189,'Material Comprado'!$B$2:$E$442,4,FALSE)),"0")</f>
        <v>0</v>
      </c>
      <c r="W189" s="193">
        <f t="shared" si="13"/>
        <v>0</v>
      </c>
      <c r="X189" s="44"/>
      <c r="Y189" s="43"/>
      <c r="Z189" s="43"/>
      <c r="AA189" s="42"/>
      <c r="AB189" s="41" t="str">
        <f>IFERROR(((P189*VLOOKUP(C189,'Custo Hora'!$B$3:$D$75,3,)/60)*F189),"0")</f>
        <v>0</v>
      </c>
      <c r="AC189" s="41" t="str">
        <f>IFERROR(((Q189*VLOOKUP(C189,'Custo Hora'!$B$3:$D$75,3,))/(I189/J189)),"0")</f>
        <v>0</v>
      </c>
      <c r="AD189" s="40">
        <f t="shared" si="14"/>
        <v>0</v>
      </c>
      <c r="AE189" s="39"/>
      <c r="AF189" s="38"/>
      <c r="AG189" s="37"/>
      <c r="AH189" s="36"/>
      <c r="AI189" s="35"/>
      <c r="AJ189" s="35"/>
      <c r="AK189" s="16">
        <f t="shared" si="8"/>
        <v>0</v>
      </c>
      <c r="AL189" s="179">
        <v>121</v>
      </c>
    </row>
    <row r="190" spans="1:38" s="22" customFormat="1" ht="11.25" customHeight="1" outlineLevel="1" thickBot="1" x14ac:dyDescent="0.25">
      <c r="A190" s="52"/>
      <c r="B190" s="144"/>
      <c r="C190" s="180"/>
      <c r="D190" s="145" t="str">
        <f>IFERROR(VLOOKUP(C190,'Material Comprado'!$B$3:$E$422,2,),"")</f>
        <v/>
      </c>
      <c r="E190" s="51"/>
      <c r="F190" s="153">
        <v>0</v>
      </c>
      <c r="G190" s="50"/>
      <c r="H190" s="146">
        <f t="shared" si="12"/>
        <v>12000</v>
      </c>
      <c r="I190" s="146">
        <f>'Dados de Entrada'!$K$9</f>
        <v>500</v>
      </c>
      <c r="J190" s="49">
        <f>'Dados de Entrada'!$M$9</f>
        <v>1</v>
      </c>
      <c r="K190" s="48"/>
      <c r="L190" s="36"/>
      <c r="M190" s="46"/>
      <c r="N190" s="147" t="str">
        <f>IFERROR(VLOOKUP(C190,'Custo Hora'!$B$3:$D$75,2,),"")</f>
        <v/>
      </c>
      <c r="O190" s="46"/>
      <c r="P190" s="190"/>
      <c r="Q190" s="190"/>
      <c r="R190" s="191"/>
      <c r="S190" s="192"/>
      <c r="T190" s="193"/>
      <c r="U190" s="193"/>
      <c r="V190" s="45" t="str">
        <f>IFERROR((VLOOKUP(C190,'Material Comprado'!$B$2:$E$442,4,FALSE)),"0")</f>
        <v>0</v>
      </c>
      <c r="W190" s="193">
        <f t="shared" si="13"/>
        <v>0</v>
      </c>
      <c r="X190" s="44"/>
      <c r="Y190" s="43"/>
      <c r="Z190" s="43"/>
      <c r="AA190" s="42"/>
      <c r="AB190" s="41" t="str">
        <f>IFERROR(((P190*VLOOKUP(C190,'Custo Hora'!$B$3:$D$75,3,)/60)*F190),"0")</f>
        <v>0</v>
      </c>
      <c r="AC190" s="41" t="str">
        <f>IFERROR(((Q190*VLOOKUP(C190,'Custo Hora'!$B$3:$D$75,3,))/(I190/J190)),"0")</f>
        <v>0</v>
      </c>
      <c r="AD190" s="40">
        <f t="shared" si="14"/>
        <v>0</v>
      </c>
      <c r="AE190" s="39"/>
      <c r="AF190" s="38"/>
      <c r="AG190" s="37"/>
      <c r="AH190" s="36"/>
      <c r="AI190" s="35"/>
      <c r="AJ190" s="35"/>
      <c r="AK190" s="16">
        <f t="shared" si="8"/>
        <v>0</v>
      </c>
      <c r="AL190" s="179">
        <v>122</v>
      </c>
    </row>
    <row r="191" spans="1:38" s="22" customFormat="1" ht="11.25" customHeight="1" outlineLevel="1" thickBot="1" x14ac:dyDescent="0.25">
      <c r="A191" s="52"/>
      <c r="B191" s="144"/>
      <c r="C191" s="180"/>
      <c r="D191" s="145" t="str">
        <f>IFERROR(VLOOKUP(C191,'Material Comprado'!$B$3:$E$422,2,),"")</f>
        <v/>
      </c>
      <c r="E191" s="51"/>
      <c r="F191" s="153">
        <v>0</v>
      </c>
      <c r="G191" s="50"/>
      <c r="H191" s="146">
        <f t="shared" si="12"/>
        <v>12000</v>
      </c>
      <c r="I191" s="146">
        <f>'Dados de Entrada'!$K$9</f>
        <v>500</v>
      </c>
      <c r="J191" s="49">
        <f>'Dados de Entrada'!$M$9</f>
        <v>1</v>
      </c>
      <c r="K191" s="48"/>
      <c r="L191" s="36"/>
      <c r="M191" s="46"/>
      <c r="N191" s="147" t="str">
        <f>IFERROR(VLOOKUP(C191,'Custo Hora'!$B$3:$D$75,2,),"")</f>
        <v/>
      </c>
      <c r="O191" s="46"/>
      <c r="P191" s="190"/>
      <c r="Q191" s="190"/>
      <c r="R191" s="191"/>
      <c r="S191" s="192"/>
      <c r="T191" s="193"/>
      <c r="U191" s="193"/>
      <c r="V191" s="45" t="str">
        <f>IFERROR((VLOOKUP(C191,'Material Comprado'!$B$2:$E$442,4,FALSE)),"0")</f>
        <v>0</v>
      </c>
      <c r="W191" s="193">
        <f t="shared" si="13"/>
        <v>0</v>
      </c>
      <c r="X191" s="44"/>
      <c r="Y191" s="43"/>
      <c r="Z191" s="43"/>
      <c r="AA191" s="42"/>
      <c r="AB191" s="41" t="str">
        <f>IFERROR(((P191*VLOOKUP(C191,'Custo Hora'!$B$3:$D$75,3,)/60)*F191),"0")</f>
        <v>0</v>
      </c>
      <c r="AC191" s="41" t="str">
        <f>IFERROR(((Q191*VLOOKUP(C191,'Custo Hora'!$B$3:$D$75,3,))/(I191/J191)),"0")</f>
        <v>0</v>
      </c>
      <c r="AD191" s="40">
        <f t="shared" si="14"/>
        <v>0</v>
      </c>
      <c r="AE191" s="39"/>
      <c r="AF191" s="38"/>
      <c r="AG191" s="37"/>
      <c r="AH191" s="36"/>
      <c r="AI191" s="35"/>
      <c r="AJ191" s="35"/>
      <c r="AK191" s="16">
        <f t="shared" si="8"/>
        <v>0</v>
      </c>
      <c r="AL191" s="179">
        <v>123</v>
      </c>
    </row>
    <row r="192" spans="1:38" s="22" customFormat="1" ht="11.25" customHeight="1" outlineLevel="1" thickBot="1" x14ac:dyDescent="0.25">
      <c r="A192" s="52"/>
      <c r="B192" s="144"/>
      <c r="C192" s="180"/>
      <c r="D192" s="145" t="str">
        <f>IFERROR(VLOOKUP(C192,'Material Comprado'!$B$3:$E$422,2,),"")</f>
        <v/>
      </c>
      <c r="E192" s="51"/>
      <c r="F192" s="153">
        <v>0</v>
      </c>
      <c r="G192" s="50"/>
      <c r="H192" s="146">
        <f t="shared" si="12"/>
        <v>12000</v>
      </c>
      <c r="I192" s="146">
        <f>'Dados de Entrada'!$K$9</f>
        <v>500</v>
      </c>
      <c r="J192" s="49">
        <f>'Dados de Entrada'!$M$9</f>
        <v>1</v>
      </c>
      <c r="K192" s="48"/>
      <c r="L192" s="36"/>
      <c r="M192" s="46"/>
      <c r="N192" s="147" t="str">
        <f>IFERROR(VLOOKUP(C192,'Custo Hora'!$B$3:$D$75,2,),"")</f>
        <v/>
      </c>
      <c r="O192" s="46"/>
      <c r="P192" s="190"/>
      <c r="Q192" s="190"/>
      <c r="R192" s="191"/>
      <c r="S192" s="192"/>
      <c r="T192" s="193"/>
      <c r="U192" s="193"/>
      <c r="V192" s="45" t="str">
        <f>IFERROR((VLOOKUP(C192,'Material Comprado'!$B$2:$E$442,4,FALSE)),"0")</f>
        <v>0</v>
      </c>
      <c r="W192" s="193">
        <f t="shared" si="13"/>
        <v>0</v>
      </c>
      <c r="X192" s="44"/>
      <c r="Y192" s="43"/>
      <c r="Z192" s="43"/>
      <c r="AA192" s="42"/>
      <c r="AB192" s="41" t="str">
        <f>IFERROR(((P192*VLOOKUP(C192,'Custo Hora'!$B$3:$D$75,3,)/60)*F192),"0")</f>
        <v>0</v>
      </c>
      <c r="AC192" s="41" t="str">
        <f>IFERROR(((Q192*VLOOKUP(C192,'Custo Hora'!$B$3:$D$75,3,))/(I192/J192)),"0")</f>
        <v>0</v>
      </c>
      <c r="AD192" s="40">
        <f t="shared" si="14"/>
        <v>0</v>
      </c>
      <c r="AE192" s="39"/>
      <c r="AF192" s="38"/>
      <c r="AG192" s="37"/>
      <c r="AH192" s="36"/>
      <c r="AI192" s="35"/>
      <c r="AJ192" s="35"/>
      <c r="AK192" s="16">
        <f t="shared" si="8"/>
        <v>0</v>
      </c>
      <c r="AL192" s="179">
        <v>124</v>
      </c>
    </row>
    <row r="193" spans="1:38" s="22" customFormat="1" ht="11.25" customHeight="1" outlineLevel="1" thickBot="1" x14ac:dyDescent="0.25">
      <c r="A193" s="52"/>
      <c r="B193" s="144"/>
      <c r="C193" s="180"/>
      <c r="D193" s="145" t="str">
        <f>IFERROR(VLOOKUP(C193,'Material Comprado'!$B$3:$E$422,2,),"")</f>
        <v/>
      </c>
      <c r="E193" s="51"/>
      <c r="F193" s="153">
        <v>0</v>
      </c>
      <c r="G193" s="50"/>
      <c r="H193" s="146">
        <f t="shared" si="12"/>
        <v>12000</v>
      </c>
      <c r="I193" s="146">
        <f>'Dados de Entrada'!$K$9</f>
        <v>500</v>
      </c>
      <c r="J193" s="49">
        <f>'Dados de Entrada'!$M$9</f>
        <v>1</v>
      </c>
      <c r="K193" s="48"/>
      <c r="L193" s="36"/>
      <c r="M193" s="46"/>
      <c r="N193" s="147" t="str">
        <f>IFERROR(VLOOKUP(C193,'Custo Hora'!$B$3:$D$75,2,),"")</f>
        <v/>
      </c>
      <c r="O193" s="46"/>
      <c r="P193" s="190"/>
      <c r="Q193" s="190"/>
      <c r="R193" s="191"/>
      <c r="S193" s="192"/>
      <c r="T193" s="193"/>
      <c r="U193" s="193"/>
      <c r="V193" s="45" t="str">
        <f>IFERROR((VLOOKUP(C193,'Material Comprado'!$B$2:$E$442,4,FALSE)),"0")</f>
        <v>0</v>
      </c>
      <c r="W193" s="193">
        <f t="shared" si="13"/>
        <v>0</v>
      </c>
      <c r="X193" s="44"/>
      <c r="Y193" s="43"/>
      <c r="Z193" s="43"/>
      <c r="AA193" s="42"/>
      <c r="AB193" s="41" t="str">
        <f>IFERROR(((P193*VLOOKUP(C193,'Custo Hora'!$B$3:$D$75,3,)/60)*F193),"0")</f>
        <v>0</v>
      </c>
      <c r="AC193" s="41" t="str">
        <f>IFERROR(((Q193*VLOOKUP(C193,'Custo Hora'!$B$3:$D$75,3,))/(I193/J193)),"0")</f>
        <v>0</v>
      </c>
      <c r="AD193" s="40">
        <f t="shared" si="14"/>
        <v>0</v>
      </c>
      <c r="AE193" s="39"/>
      <c r="AF193" s="38"/>
      <c r="AG193" s="37"/>
      <c r="AH193" s="36"/>
      <c r="AI193" s="35"/>
      <c r="AJ193" s="35"/>
      <c r="AK193" s="16">
        <f t="shared" si="8"/>
        <v>0</v>
      </c>
      <c r="AL193" s="179">
        <v>125</v>
      </c>
    </row>
    <row r="194" spans="1:38" s="22" customFormat="1" ht="11.25" customHeight="1" outlineLevel="1" thickBot="1" x14ac:dyDescent="0.25">
      <c r="A194" s="52"/>
      <c r="B194" s="144"/>
      <c r="C194" s="180"/>
      <c r="D194" s="145" t="str">
        <f>IFERROR(VLOOKUP(C194,'Material Comprado'!$B$3:$E$422,2,),"")</f>
        <v/>
      </c>
      <c r="E194" s="51"/>
      <c r="F194" s="153">
        <v>0</v>
      </c>
      <c r="G194" s="50"/>
      <c r="H194" s="146">
        <f t="shared" si="12"/>
        <v>12000</v>
      </c>
      <c r="I194" s="146">
        <f>'Dados de Entrada'!$K$9</f>
        <v>500</v>
      </c>
      <c r="J194" s="49">
        <f>'Dados de Entrada'!$M$9</f>
        <v>1</v>
      </c>
      <c r="K194" s="48"/>
      <c r="L194" s="36"/>
      <c r="M194" s="46"/>
      <c r="N194" s="147" t="str">
        <f>IFERROR(VLOOKUP(C194,'Custo Hora'!$B$3:$D$75,2,),"")</f>
        <v/>
      </c>
      <c r="O194" s="46"/>
      <c r="P194" s="190"/>
      <c r="Q194" s="190"/>
      <c r="R194" s="191"/>
      <c r="S194" s="192"/>
      <c r="T194" s="193"/>
      <c r="U194" s="193"/>
      <c r="V194" s="45" t="str">
        <f>IFERROR((VLOOKUP(C194,'Material Comprado'!$B$2:$E$442,4,FALSE)),"0")</f>
        <v>0</v>
      </c>
      <c r="W194" s="193">
        <f t="shared" si="13"/>
        <v>0</v>
      </c>
      <c r="X194" s="44"/>
      <c r="Y194" s="43"/>
      <c r="Z194" s="43"/>
      <c r="AA194" s="42"/>
      <c r="AB194" s="41" t="str">
        <f>IFERROR(((P194*VLOOKUP(C194,'Custo Hora'!$B$3:$D$75,3,)/60)*F194),"0")</f>
        <v>0</v>
      </c>
      <c r="AC194" s="41" t="str">
        <f>IFERROR(((Q194*VLOOKUP(C194,'Custo Hora'!$B$3:$D$75,3,))/(I194/J194)),"0")</f>
        <v>0</v>
      </c>
      <c r="AD194" s="40">
        <f t="shared" si="14"/>
        <v>0</v>
      </c>
      <c r="AE194" s="39"/>
      <c r="AF194" s="38"/>
      <c r="AG194" s="37"/>
      <c r="AH194" s="36"/>
      <c r="AI194" s="35"/>
      <c r="AJ194" s="35"/>
      <c r="AK194" s="16">
        <f t="shared" si="8"/>
        <v>0</v>
      </c>
      <c r="AL194" s="179">
        <v>126</v>
      </c>
    </row>
    <row r="195" spans="1:38" s="22" customFormat="1" ht="11.25" customHeight="1" outlineLevel="1" thickBot="1" x14ac:dyDescent="0.25">
      <c r="A195" s="52"/>
      <c r="B195" s="144"/>
      <c r="C195" s="180"/>
      <c r="D195" s="145" t="str">
        <f>IFERROR(VLOOKUP(C195,'Material Comprado'!$B$3:$E$422,2,),"")</f>
        <v/>
      </c>
      <c r="E195" s="51"/>
      <c r="F195" s="153">
        <v>0</v>
      </c>
      <c r="G195" s="50"/>
      <c r="H195" s="146">
        <f t="shared" si="12"/>
        <v>12000</v>
      </c>
      <c r="I195" s="146">
        <f>'Dados de Entrada'!$K$9</f>
        <v>500</v>
      </c>
      <c r="J195" s="49">
        <f>'Dados de Entrada'!$M$9</f>
        <v>1</v>
      </c>
      <c r="K195" s="48"/>
      <c r="L195" s="36"/>
      <c r="M195" s="46"/>
      <c r="N195" s="147" t="str">
        <f>IFERROR(VLOOKUP(C195,'Custo Hora'!$B$3:$D$75,2,),"")</f>
        <v/>
      </c>
      <c r="O195" s="46"/>
      <c r="P195" s="190"/>
      <c r="Q195" s="190"/>
      <c r="R195" s="191"/>
      <c r="S195" s="192"/>
      <c r="T195" s="193"/>
      <c r="U195" s="193"/>
      <c r="V195" s="45" t="str">
        <f>IFERROR((VLOOKUP(C195,'Material Comprado'!$B$2:$E$442,4,FALSE)),"0")</f>
        <v>0</v>
      </c>
      <c r="W195" s="193">
        <f t="shared" si="13"/>
        <v>0</v>
      </c>
      <c r="X195" s="44"/>
      <c r="Y195" s="43"/>
      <c r="Z195" s="43"/>
      <c r="AA195" s="42"/>
      <c r="AB195" s="41" t="str">
        <f>IFERROR(((P195*VLOOKUP(C195,'Custo Hora'!$B$3:$D$75,3,)/60)*F195),"0")</f>
        <v>0</v>
      </c>
      <c r="AC195" s="41" t="str">
        <f>IFERROR(((Q195*VLOOKUP(C195,'Custo Hora'!$B$3:$D$75,3,))/(I195/J195)),"0")</f>
        <v>0</v>
      </c>
      <c r="AD195" s="40">
        <f t="shared" si="14"/>
        <v>0</v>
      </c>
      <c r="AE195" s="39"/>
      <c r="AF195" s="38"/>
      <c r="AG195" s="37"/>
      <c r="AH195" s="36"/>
      <c r="AI195" s="35"/>
      <c r="AJ195" s="35"/>
      <c r="AK195" s="16">
        <f t="shared" si="8"/>
        <v>0</v>
      </c>
      <c r="AL195" s="179">
        <v>127</v>
      </c>
    </row>
    <row r="196" spans="1:38" s="22" customFormat="1" ht="11.25" customHeight="1" outlineLevel="1" thickBot="1" x14ac:dyDescent="0.25">
      <c r="A196" s="52"/>
      <c r="B196" s="144"/>
      <c r="C196" s="180"/>
      <c r="D196" s="145" t="str">
        <f>IFERROR(VLOOKUP(C196,'Material Comprado'!$B$3:$E$422,2,),"")</f>
        <v/>
      </c>
      <c r="E196" s="51"/>
      <c r="F196" s="153">
        <v>0</v>
      </c>
      <c r="G196" s="50"/>
      <c r="H196" s="146">
        <f t="shared" si="12"/>
        <v>12000</v>
      </c>
      <c r="I196" s="146">
        <f>'Dados de Entrada'!$K$9</f>
        <v>500</v>
      </c>
      <c r="J196" s="49">
        <f>'Dados de Entrada'!$M$9</f>
        <v>1</v>
      </c>
      <c r="K196" s="48"/>
      <c r="L196" s="36"/>
      <c r="M196" s="46"/>
      <c r="N196" s="147" t="str">
        <f>IFERROR(VLOOKUP(C196,'Custo Hora'!$B$3:$D$75,2,),"")</f>
        <v/>
      </c>
      <c r="O196" s="46"/>
      <c r="P196" s="175"/>
      <c r="Q196" s="175"/>
      <c r="R196" s="47"/>
      <c r="S196" s="46"/>
      <c r="T196" s="36"/>
      <c r="U196" s="36"/>
      <c r="V196" s="45" t="str">
        <f>IFERROR((VLOOKUP(C196,'Material Comprado'!$B$2:$E$442,4,FALSE)),"0")</f>
        <v>0</v>
      </c>
      <c r="W196" s="36">
        <f t="shared" si="13"/>
        <v>0</v>
      </c>
      <c r="X196" s="44"/>
      <c r="Y196" s="43"/>
      <c r="Z196" s="43"/>
      <c r="AA196" s="42"/>
      <c r="AB196" s="41" t="str">
        <f>IFERROR(((P196*VLOOKUP(C196,'Custo Hora'!$B$3:$D$75,3,)/60)*F196),"0")</f>
        <v>0</v>
      </c>
      <c r="AC196" s="41" t="str">
        <f>IFERROR(((Q196*VLOOKUP(C196,'Custo Hora'!$B$3:$D$75,3,))/(I196/J196)),"0")</f>
        <v>0</v>
      </c>
      <c r="AD196" s="40">
        <f t="shared" si="14"/>
        <v>0</v>
      </c>
      <c r="AE196" s="39"/>
      <c r="AF196" s="38"/>
      <c r="AG196" s="37"/>
      <c r="AH196" s="36"/>
      <c r="AI196" s="35"/>
      <c r="AJ196" s="35"/>
      <c r="AK196" s="16">
        <f t="shared" si="8"/>
        <v>0</v>
      </c>
      <c r="AL196" s="179">
        <v>128</v>
      </c>
    </row>
    <row r="197" spans="1:38" s="22" customFormat="1" ht="11.25" customHeight="1" outlineLevel="1" thickBot="1" x14ac:dyDescent="0.25">
      <c r="A197" s="52"/>
      <c r="B197" s="144"/>
      <c r="C197" s="180"/>
      <c r="D197" s="145" t="str">
        <f>IFERROR(VLOOKUP(C197,'Material Comprado'!$B$3:$E$422,2,),"")</f>
        <v/>
      </c>
      <c r="E197" s="51"/>
      <c r="F197" s="153">
        <v>0</v>
      </c>
      <c r="G197" s="50"/>
      <c r="H197" s="146">
        <f t="shared" si="12"/>
        <v>12000</v>
      </c>
      <c r="I197" s="146">
        <f>'Dados de Entrada'!$K$9</f>
        <v>500</v>
      </c>
      <c r="J197" s="49">
        <f>'Dados de Entrada'!$M$9</f>
        <v>1</v>
      </c>
      <c r="K197" s="48"/>
      <c r="L197" s="36"/>
      <c r="M197" s="46"/>
      <c r="N197" s="147" t="str">
        <f>IFERROR(VLOOKUP(C197,'Custo Hora'!$B$3:$D$75,2,),"")</f>
        <v/>
      </c>
      <c r="O197" s="46"/>
      <c r="P197" s="175"/>
      <c r="Q197" s="175"/>
      <c r="R197" s="47"/>
      <c r="S197" s="46"/>
      <c r="T197" s="36"/>
      <c r="U197" s="36"/>
      <c r="V197" s="45" t="str">
        <f>IFERROR((VLOOKUP(C197,'Material Comprado'!$B$2:$E$442,4,FALSE)),"0")</f>
        <v>0</v>
      </c>
      <c r="W197" s="36">
        <f t="shared" si="13"/>
        <v>0</v>
      </c>
      <c r="X197" s="44"/>
      <c r="Y197" s="43"/>
      <c r="Z197" s="43"/>
      <c r="AA197" s="42"/>
      <c r="AB197" s="41" t="str">
        <f>IFERROR(((P197*VLOOKUP(C197,'Custo Hora'!$B$3:$D$75,3,)/60)*F197),"0")</f>
        <v>0</v>
      </c>
      <c r="AC197" s="41" t="str">
        <f>IFERROR(((Q197*VLOOKUP(C197,'Custo Hora'!$B$3:$D$75,3,))/(I197/J197)),"0")</f>
        <v>0</v>
      </c>
      <c r="AD197" s="40">
        <f t="shared" si="14"/>
        <v>0</v>
      </c>
      <c r="AE197" s="39"/>
      <c r="AF197" s="38"/>
      <c r="AG197" s="37"/>
      <c r="AH197" s="36"/>
      <c r="AI197" s="35"/>
      <c r="AJ197" s="35"/>
      <c r="AK197" s="16">
        <f t="shared" si="8"/>
        <v>0</v>
      </c>
      <c r="AL197" s="179">
        <v>129</v>
      </c>
    </row>
    <row r="198" spans="1:38" s="22" customFormat="1" ht="11.25" customHeight="1" outlineLevel="1" thickBot="1" x14ac:dyDescent="0.25">
      <c r="A198" s="52"/>
      <c r="B198" s="144"/>
      <c r="C198" s="180"/>
      <c r="D198" s="145" t="str">
        <f>IFERROR(VLOOKUP(C198,'Material Comprado'!$B$3:$E$422,2,),"")</f>
        <v/>
      </c>
      <c r="E198" s="51"/>
      <c r="F198" s="153">
        <v>0</v>
      </c>
      <c r="G198" s="50"/>
      <c r="H198" s="146">
        <f t="shared" si="12"/>
        <v>12000</v>
      </c>
      <c r="I198" s="146">
        <f>'Dados de Entrada'!$K$9</f>
        <v>500</v>
      </c>
      <c r="J198" s="49">
        <f>'Dados de Entrada'!$M$9</f>
        <v>1</v>
      </c>
      <c r="K198" s="48"/>
      <c r="L198" s="36"/>
      <c r="M198" s="46"/>
      <c r="N198" s="147" t="str">
        <f>IFERROR(VLOOKUP(C198,'Custo Hora'!$B$3:$D$75,2,),"")</f>
        <v/>
      </c>
      <c r="O198" s="46"/>
      <c r="P198" s="175"/>
      <c r="Q198" s="175"/>
      <c r="R198" s="47"/>
      <c r="S198" s="46"/>
      <c r="T198" s="36"/>
      <c r="U198" s="36"/>
      <c r="V198" s="45" t="str">
        <f>IFERROR((VLOOKUP(C198,'Material Comprado'!$B$2:$E$442,4,FALSE)),"0")</f>
        <v>0</v>
      </c>
      <c r="W198" s="36">
        <f t="shared" si="13"/>
        <v>0</v>
      </c>
      <c r="X198" s="44"/>
      <c r="Y198" s="43"/>
      <c r="Z198" s="43"/>
      <c r="AA198" s="42"/>
      <c r="AB198" s="41" t="str">
        <f>IFERROR(((P198*VLOOKUP(C198,'Custo Hora'!$B$3:$D$75,3,)/60)*F198),"0")</f>
        <v>0</v>
      </c>
      <c r="AC198" s="41" t="str">
        <f>IFERROR(((Q198*VLOOKUP(C198,'Custo Hora'!$B$3:$D$75,3,))/(I198/J198)),"0")</f>
        <v>0</v>
      </c>
      <c r="AD198" s="40">
        <f t="shared" si="14"/>
        <v>0</v>
      </c>
      <c r="AE198" s="39"/>
      <c r="AF198" s="38"/>
      <c r="AG198" s="37"/>
      <c r="AH198" s="36"/>
      <c r="AI198" s="35"/>
      <c r="AJ198" s="35"/>
      <c r="AK198" s="16">
        <f t="shared" si="8"/>
        <v>0</v>
      </c>
      <c r="AL198" s="179">
        <v>130</v>
      </c>
    </row>
    <row r="199" spans="1:38" s="22" customFormat="1" ht="11.25" customHeight="1" outlineLevel="1" thickBot="1" x14ac:dyDescent="0.25">
      <c r="A199" s="52"/>
      <c r="B199" s="144"/>
      <c r="C199" s="180"/>
      <c r="D199" s="145" t="str">
        <f>IFERROR(VLOOKUP(C199,'Material Comprado'!$B$3:$E$422,2,),"")</f>
        <v/>
      </c>
      <c r="E199" s="51"/>
      <c r="F199" s="153">
        <v>0</v>
      </c>
      <c r="G199" s="50"/>
      <c r="H199" s="146">
        <f t="shared" si="12"/>
        <v>12000</v>
      </c>
      <c r="I199" s="146">
        <f>'Dados de Entrada'!$K$9</f>
        <v>500</v>
      </c>
      <c r="J199" s="49">
        <f>'Dados de Entrada'!$M$9</f>
        <v>1</v>
      </c>
      <c r="K199" s="48"/>
      <c r="L199" s="36"/>
      <c r="M199" s="46"/>
      <c r="N199" s="147" t="str">
        <f>IFERROR(VLOOKUP(C199,'Custo Hora'!$B$3:$D$75,2,),"")</f>
        <v/>
      </c>
      <c r="O199" s="46"/>
      <c r="P199" s="175"/>
      <c r="Q199" s="175"/>
      <c r="R199" s="47"/>
      <c r="S199" s="46"/>
      <c r="T199" s="36"/>
      <c r="U199" s="36"/>
      <c r="V199" s="45" t="str">
        <f>IFERROR((VLOOKUP(C199,'Material Comprado'!$B$2:$E$442,4,FALSE)),"0")</f>
        <v>0</v>
      </c>
      <c r="W199" s="36">
        <f t="shared" si="13"/>
        <v>0</v>
      </c>
      <c r="X199" s="44"/>
      <c r="Y199" s="43"/>
      <c r="Z199" s="43"/>
      <c r="AA199" s="42"/>
      <c r="AB199" s="41" t="str">
        <f>IFERROR(((P199*VLOOKUP(C199,'Custo Hora'!$B$3:$D$75,3,)/60)*F199),"0")</f>
        <v>0</v>
      </c>
      <c r="AC199" s="41" t="str">
        <f>IFERROR(((Q199*VLOOKUP(C199,'Custo Hora'!$B$3:$D$75,3,))/(I199/J199)),"0")</f>
        <v>0</v>
      </c>
      <c r="AD199" s="40">
        <f t="shared" si="14"/>
        <v>0</v>
      </c>
      <c r="AE199" s="39"/>
      <c r="AF199" s="38"/>
      <c r="AG199" s="37"/>
      <c r="AH199" s="36"/>
      <c r="AI199" s="35"/>
      <c r="AJ199" s="35"/>
      <c r="AK199" s="16">
        <f t="shared" si="8"/>
        <v>0</v>
      </c>
      <c r="AL199" s="179">
        <v>131</v>
      </c>
    </row>
    <row r="200" spans="1:38" s="22" customFormat="1" ht="11.25" customHeight="1" outlineLevel="1" thickBot="1" x14ac:dyDescent="0.25">
      <c r="A200" s="52"/>
      <c r="B200" s="144"/>
      <c r="C200" s="180"/>
      <c r="D200" s="145" t="str">
        <f>IFERROR(VLOOKUP(C200,'Material Comprado'!$B$3:$E$422,2,),"")</f>
        <v/>
      </c>
      <c r="E200" s="51"/>
      <c r="F200" s="153">
        <v>0</v>
      </c>
      <c r="G200" s="50"/>
      <c r="H200" s="146">
        <f t="shared" si="12"/>
        <v>12000</v>
      </c>
      <c r="I200" s="146">
        <f>'Dados de Entrada'!$K$9</f>
        <v>500</v>
      </c>
      <c r="J200" s="49">
        <f>'Dados de Entrada'!$M$9</f>
        <v>1</v>
      </c>
      <c r="K200" s="48"/>
      <c r="L200" s="36"/>
      <c r="M200" s="46"/>
      <c r="N200" s="147" t="str">
        <f>IFERROR(VLOOKUP(C200,'Custo Hora'!$B$3:$D$75,2,),"")</f>
        <v/>
      </c>
      <c r="O200" s="46"/>
      <c r="P200" s="175"/>
      <c r="Q200" s="175"/>
      <c r="R200" s="47"/>
      <c r="S200" s="46"/>
      <c r="T200" s="36"/>
      <c r="U200" s="36"/>
      <c r="V200" s="45" t="str">
        <f>IFERROR((VLOOKUP(C200,'Material Comprado'!$B$2:$E$442,4,FALSE)),"0")</f>
        <v>0</v>
      </c>
      <c r="W200" s="36">
        <f t="shared" si="13"/>
        <v>0</v>
      </c>
      <c r="X200" s="44"/>
      <c r="Y200" s="43"/>
      <c r="Z200" s="43"/>
      <c r="AA200" s="42"/>
      <c r="AB200" s="41" t="str">
        <f>IFERROR(((P200*VLOOKUP(C200,'Custo Hora'!$B$3:$D$75,3,)/60)*F200),"0")</f>
        <v>0</v>
      </c>
      <c r="AC200" s="41" t="str">
        <f>IFERROR(((Q200*VLOOKUP(C200,'Custo Hora'!$B$3:$D$75,3,))/(I200/J200)),"0")</f>
        <v>0</v>
      </c>
      <c r="AD200" s="40">
        <f t="shared" si="14"/>
        <v>0</v>
      </c>
      <c r="AE200" s="39"/>
      <c r="AF200" s="38"/>
      <c r="AG200" s="37"/>
      <c r="AH200" s="36"/>
      <c r="AI200" s="35"/>
      <c r="AJ200" s="35"/>
      <c r="AK200" s="16">
        <f t="shared" si="8"/>
        <v>0</v>
      </c>
      <c r="AL200" s="179">
        <v>132</v>
      </c>
    </row>
    <row r="201" spans="1:38" s="22" customFormat="1" ht="11.25" customHeight="1" outlineLevel="1" thickBot="1" x14ac:dyDescent="0.25">
      <c r="A201" s="52"/>
      <c r="B201" s="144"/>
      <c r="C201" s="180"/>
      <c r="D201" s="145" t="str">
        <f>IFERROR(VLOOKUP(C201,'Material Comprado'!$B$3:$E$422,2,),"")</f>
        <v/>
      </c>
      <c r="E201" s="51"/>
      <c r="F201" s="153">
        <v>0</v>
      </c>
      <c r="G201" s="50"/>
      <c r="H201" s="146">
        <f t="shared" si="12"/>
        <v>12000</v>
      </c>
      <c r="I201" s="146">
        <f>'Dados de Entrada'!$K$9</f>
        <v>500</v>
      </c>
      <c r="J201" s="49">
        <f>'Dados de Entrada'!$M$9</f>
        <v>1</v>
      </c>
      <c r="K201" s="48"/>
      <c r="L201" s="36"/>
      <c r="M201" s="46"/>
      <c r="N201" s="147" t="str">
        <f>IFERROR(VLOOKUP(C201,'Custo Hora'!$B$3:$D$75,2,),"")</f>
        <v/>
      </c>
      <c r="O201" s="46"/>
      <c r="P201" s="175"/>
      <c r="Q201" s="175"/>
      <c r="R201" s="47"/>
      <c r="S201" s="46"/>
      <c r="T201" s="36"/>
      <c r="U201" s="36"/>
      <c r="V201" s="45" t="str">
        <f>IFERROR((VLOOKUP(C201,'Material Comprado'!$B$2:$E$442,4,FALSE)),"0")</f>
        <v>0</v>
      </c>
      <c r="W201" s="36">
        <f t="shared" si="13"/>
        <v>0</v>
      </c>
      <c r="X201" s="44"/>
      <c r="Y201" s="43"/>
      <c r="Z201" s="43"/>
      <c r="AA201" s="42"/>
      <c r="AB201" s="41" t="str">
        <f>IFERROR(((P201*VLOOKUP(C201,'Custo Hora'!$B$3:$D$75,3,)/60)*F201),"0")</f>
        <v>0</v>
      </c>
      <c r="AC201" s="41" t="str">
        <f>IFERROR(((Q201*VLOOKUP(C201,'Custo Hora'!$B$3:$D$75,3,))/(I201/J201)),"0")</f>
        <v>0</v>
      </c>
      <c r="AD201" s="40">
        <f t="shared" si="14"/>
        <v>0</v>
      </c>
      <c r="AE201" s="39"/>
      <c r="AF201" s="38"/>
      <c r="AG201" s="37"/>
      <c r="AH201" s="36"/>
      <c r="AI201" s="35"/>
      <c r="AJ201" s="35"/>
      <c r="AK201" s="16">
        <f t="shared" si="8"/>
        <v>0</v>
      </c>
      <c r="AL201" s="179">
        <v>133</v>
      </c>
    </row>
    <row r="202" spans="1:38" s="22" customFormat="1" ht="11.25" customHeight="1" outlineLevel="1" thickBot="1" x14ac:dyDescent="0.25">
      <c r="A202" s="52"/>
      <c r="B202" s="144"/>
      <c r="C202" s="180"/>
      <c r="D202" s="145" t="str">
        <f>IFERROR(VLOOKUP(C202,'Material Comprado'!$B$3:$E$422,2,),"")</f>
        <v/>
      </c>
      <c r="E202" s="51"/>
      <c r="F202" s="153">
        <v>0</v>
      </c>
      <c r="G202" s="50"/>
      <c r="H202" s="146">
        <f t="shared" si="12"/>
        <v>12000</v>
      </c>
      <c r="I202" s="146">
        <f>'Dados de Entrada'!$K$9</f>
        <v>500</v>
      </c>
      <c r="J202" s="49">
        <f>'Dados de Entrada'!$M$9</f>
        <v>1</v>
      </c>
      <c r="K202" s="48"/>
      <c r="L202" s="36"/>
      <c r="M202" s="46"/>
      <c r="N202" s="147" t="str">
        <f>IFERROR(VLOOKUP(C202,'Custo Hora'!$B$3:$D$75,2,),"")</f>
        <v/>
      </c>
      <c r="O202" s="46"/>
      <c r="P202" s="175"/>
      <c r="Q202" s="175"/>
      <c r="R202" s="47"/>
      <c r="S202" s="46"/>
      <c r="T202" s="36"/>
      <c r="U202" s="36"/>
      <c r="V202" s="45" t="str">
        <f>IFERROR((VLOOKUP(C202,'Material Comprado'!$B$2:$E$442,4,FALSE)),"0")</f>
        <v>0</v>
      </c>
      <c r="W202" s="36">
        <f t="shared" si="13"/>
        <v>0</v>
      </c>
      <c r="X202" s="44"/>
      <c r="Y202" s="43"/>
      <c r="Z202" s="43"/>
      <c r="AA202" s="42"/>
      <c r="AB202" s="41" t="str">
        <f>IFERROR(((P202*VLOOKUP(C202,'Custo Hora'!$B$3:$D$75,3,)/60)*F202),"0")</f>
        <v>0</v>
      </c>
      <c r="AC202" s="41" t="str">
        <f>IFERROR(((Q202*VLOOKUP(C202,'Custo Hora'!$B$3:$D$75,3,))/(I202/J202)),"0")</f>
        <v>0</v>
      </c>
      <c r="AD202" s="40">
        <f t="shared" si="14"/>
        <v>0</v>
      </c>
      <c r="AE202" s="39"/>
      <c r="AF202" s="38"/>
      <c r="AG202" s="37"/>
      <c r="AH202" s="36"/>
      <c r="AI202" s="35"/>
      <c r="AJ202" s="35"/>
      <c r="AK202" s="16">
        <f t="shared" si="8"/>
        <v>0</v>
      </c>
      <c r="AL202" s="179">
        <v>134</v>
      </c>
    </row>
    <row r="203" spans="1:38" s="22" customFormat="1" ht="11.25" customHeight="1" outlineLevel="1" thickBot="1" x14ac:dyDescent="0.25">
      <c r="A203" s="52"/>
      <c r="B203" s="144"/>
      <c r="C203" s="180"/>
      <c r="D203" s="145" t="str">
        <f>IFERROR(VLOOKUP(C203,'Material Comprado'!$B$3:$E$422,2,),"")</f>
        <v/>
      </c>
      <c r="E203" s="51"/>
      <c r="F203" s="153">
        <v>0</v>
      </c>
      <c r="G203" s="50"/>
      <c r="H203" s="146">
        <f t="shared" si="12"/>
        <v>12000</v>
      </c>
      <c r="I203" s="146">
        <f>'Dados de Entrada'!$K$9</f>
        <v>500</v>
      </c>
      <c r="J203" s="49">
        <f>'Dados de Entrada'!$M$9</f>
        <v>1</v>
      </c>
      <c r="K203" s="48"/>
      <c r="L203" s="36"/>
      <c r="M203" s="46"/>
      <c r="N203" s="147" t="str">
        <f>IFERROR(VLOOKUP(C203,'Custo Hora'!$B$3:$D$75,2,),"")</f>
        <v/>
      </c>
      <c r="O203" s="46"/>
      <c r="P203" s="175"/>
      <c r="Q203" s="175"/>
      <c r="R203" s="47"/>
      <c r="S203" s="46"/>
      <c r="T203" s="36"/>
      <c r="U203" s="36"/>
      <c r="V203" s="45" t="str">
        <f>IFERROR((VLOOKUP(C203,'Material Comprado'!$B$2:$E$442,4,FALSE)),"0")</f>
        <v>0</v>
      </c>
      <c r="W203" s="36">
        <f t="shared" si="13"/>
        <v>0</v>
      </c>
      <c r="X203" s="44"/>
      <c r="Y203" s="43"/>
      <c r="Z203" s="43"/>
      <c r="AA203" s="42"/>
      <c r="AB203" s="41" t="str">
        <f>IFERROR(((P203*VLOOKUP(C203,'Custo Hora'!$B$3:$D$75,3,)/60)*F203),"0")</f>
        <v>0</v>
      </c>
      <c r="AC203" s="41" t="str">
        <f>IFERROR(((Q203*VLOOKUP(C203,'Custo Hora'!$B$3:$D$75,3,))/(I203/J203)),"0")</f>
        <v>0</v>
      </c>
      <c r="AD203" s="40">
        <f t="shared" si="14"/>
        <v>0</v>
      </c>
      <c r="AE203" s="39"/>
      <c r="AF203" s="38"/>
      <c r="AG203" s="37"/>
      <c r="AH203" s="36"/>
      <c r="AI203" s="35"/>
      <c r="AJ203" s="35"/>
      <c r="AK203" s="16">
        <f t="shared" si="8"/>
        <v>0</v>
      </c>
      <c r="AL203" s="179">
        <v>135</v>
      </c>
    </row>
    <row r="204" spans="1:38" s="22" customFormat="1" ht="11.25" customHeight="1" outlineLevel="1" thickBot="1" x14ac:dyDescent="0.25">
      <c r="A204" s="52"/>
      <c r="B204" s="144"/>
      <c r="C204" s="180"/>
      <c r="D204" s="145" t="str">
        <f>IFERROR(VLOOKUP(C204,'Material Comprado'!$B$3:$E$422,2,),"")</f>
        <v/>
      </c>
      <c r="E204" s="51"/>
      <c r="F204" s="153">
        <v>0</v>
      </c>
      <c r="G204" s="50"/>
      <c r="H204" s="146">
        <f t="shared" si="12"/>
        <v>12000</v>
      </c>
      <c r="I204" s="146">
        <f>'Dados de Entrada'!$K$9</f>
        <v>500</v>
      </c>
      <c r="J204" s="49">
        <f>'Dados de Entrada'!$M$9</f>
        <v>1</v>
      </c>
      <c r="K204" s="48"/>
      <c r="L204" s="36"/>
      <c r="M204" s="46"/>
      <c r="N204" s="147" t="str">
        <f>IFERROR(VLOOKUP(C204,'Custo Hora'!$B$3:$D$75,2,),"")</f>
        <v/>
      </c>
      <c r="O204" s="46"/>
      <c r="P204" s="175"/>
      <c r="Q204" s="175"/>
      <c r="R204" s="47"/>
      <c r="S204" s="46"/>
      <c r="T204" s="36"/>
      <c r="U204" s="36"/>
      <c r="V204" s="45" t="str">
        <f>IFERROR((VLOOKUP(C204,'Material Comprado'!$B$2:$E$442,4,FALSE)),"0")</f>
        <v>0</v>
      </c>
      <c r="W204" s="36">
        <f t="shared" si="13"/>
        <v>0</v>
      </c>
      <c r="X204" s="44"/>
      <c r="Y204" s="43"/>
      <c r="Z204" s="43"/>
      <c r="AA204" s="42"/>
      <c r="AB204" s="41" t="str">
        <f>IFERROR(((P204*VLOOKUP(C204,'Custo Hora'!$B$3:$D$75,3,)/60)*F204),"0")</f>
        <v>0</v>
      </c>
      <c r="AC204" s="41" t="str">
        <f>IFERROR(((Q204*VLOOKUP(C204,'Custo Hora'!$B$3:$D$75,3,))/(I204/J204)),"0")</f>
        <v>0</v>
      </c>
      <c r="AD204" s="40">
        <f t="shared" si="14"/>
        <v>0</v>
      </c>
      <c r="AE204" s="39"/>
      <c r="AF204" s="38"/>
      <c r="AG204" s="37"/>
      <c r="AH204" s="36"/>
      <c r="AI204" s="35"/>
      <c r="AJ204" s="35"/>
      <c r="AK204" s="16">
        <f t="shared" si="8"/>
        <v>0</v>
      </c>
      <c r="AL204" s="179">
        <v>136</v>
      </c>
    </row>
    <row r="205" spans="1:38" s="22" customFormat="1" ht="11.25" customHeight="1" outlineLevel="1" thickBot="1" x14ac:dyDescent="0.25">
      <c r="A205" s="52"/>
      <c r="B205" s="144"/>
      <c r="C205" s="180"/>
      <c r="D205" s="145" t="str">
        <f>IFERROR(VLOOKUP(C205,'Material Comprado'!$B$3:$E$422,2,),"")</f>
        <v/>
      </c>
      <c r="E205" s="51"/>
      <c r="F205" s="153">
        <v>0</v>
      </c>
      <c r="G205" s="50"/>
      <c r="H205" s="146">
        <f t="shared" si="12"/>
        <v>12000</v>
      </c>
      <c r="I205" s="146">
        <f>'Dados de Entrada'!$K$9</f>
        <v>500</v>
      </c>
      <c r="J205" s="49">
        <f>'Dados de Entrada'!$M$9</f>
        <v>1</v>
      </c>
      <c r="K205" s="48"/>
      <c r="L205" s="36"/>
      <c r="M205" s="46"/>
      <c r="N205" s="147" t="str">
        <f>IFERROR(VLOOKUP(C205,'Custo Hora'!$B$3:$D$75,2,),"")</f>
        <v/>
      </c>
      <c r="O205" s="46"/>
      <c r="P205" s="175"/>
      <c r="Q205" s="175"/>
      <c r="R205" s="47"/>
      <c r="S205" s="46"/>
      <c r="T205" s="36"/>
      <c r="U205" s="36"/>
      <c r="V205" s="45" t="str">
        <f>IFERROR((VLOOKUP(C205,'Material Comprado'!$B$2:$E$442,4,FALSE)),"0")</f>
        <v>0</v>
      </c>
      <c r="W205" s="36">
        <f t="shared" si="13"/>
        <v>0</v>
      </c>
      <c r="X205" s="44"/>
      <c r="Y205" s="43"/>
      <c r="Z205" s="43"/>
      <c r="AA205" s="42"/>
      <c r="AB205" s="41" t="str">
        <f>IFERROR(((P205*VLOOKUP(C205,'Custo Hora'!$B$3:$D$75,3,)/60)*F205),"0")</f>
        <v>0</v>
      </c>
      <c r="AC205" s="41" t="str">
        <f>IFERROR(((Q205*VLOOKUP(C205,'Custo Hora'!$B$3:$D$75,3,))/(I205/J205)),"0")</f>
        <v>0</v>
      </c>
      <c r="AD205" s="40">
        <f t="shared" si="14"/>
        <v>0</v>
      </c>
      <c r="AE205" s="39"/>
      <c r="AF205" s="38"/>
      <c r="AG205" s="37"/>
      <c r="AH205" s="36"/>
      <c r="AI205" s="35"/>
      <c r="AJ205" s="35"/>
      <c r="AK205" s="16">
        <f t="shared" ref="AK205:AK216" si="15">AD205/$AD$217</f>
        <v>0</v>
      </c>
      <c r="AL205" s="179">
        <v>137</v>
      </c>
    </row>
    <row r="206" spans="1:38" s="22" customFormat="1" ht="11.25" customHeight="1" outlineLevel="1" thickBot="1" x14ac:dyDescent="0.25">
      <c r="A206" s="52"/>
      <c r="B206" s="144"/>
      <c r="C206" s="180"/>
      <c r="D206" s="145" t="str">
        <f>IFERROR(VLOOKUP(C206,'Material Comprado'!$B$3:$E$422,2,),"")</f>
        <v/>
      </c>
      <c r="E206" s="51"/>
      <c r="F206" s="153">
        <v>0</v>
      </c>
      <c r="G206" s="50"/>
      <c r="H206" s="146">
        <f t="shared" si="12"/>
        <v>12000</v>
      </c>
      <c r="I206" s="146">
        <f>'Dados de Entrada'!$K$9</f>
        <v>500</v>
      </c>
      <c r="J206" s="49">
        <f>'Dados de Entrada'!$M$9</f>
        <v>1</v>
      </c>
      <c r="K206" s="48"/>
      <c r="L206" s="36"/>
      <c r="M206" s="46"/>
      <c r="N206" s="147" t="str">
        <f>IFERROR(VLOOKUP(C206,'Custo Hora'!$B$3:$D$75,2,),"")</f>
        <v/>
      </c>
      <c r="O206" s="46"/>
      <c r="P206" s="175"/>
      <c r="Q206" s="175"/>
      <c r="R206" s="47"/>
      <c r="S206" s="46"/>
      <c r="T206" s="36"/>
      <c r="U206" s="36"/>
      <c r="V206" s="45" t="str">
        <f>IFERROR((VLOOKUP(C206,'Material Comprado'!$B$2:$E$442,4,FALSE)),"0")</f>
        <v>0</v>
      </c>
      <c r="W206" s="36">
        <f t="shared" si="13"/>
        <v>0</v>
      </c>
      <c r="X206" s="44"/>
      <c r="Y206" s="43"/>
      <c r="Z206" s="43"/>
      <c r="AA206" s="42"/>
      <c r="AB206" s="41" t="str">
        <f>IFERROR(((P206*VLOOKUP(C206,'Custo Hora'!$B$3:$D$75,3,)/60)*F206),"0")</f>
        <v>0</v>
      </c>
      <c r="AC206" s="41" t="str">
        <f>IFERROR(((Q206*VLOOKUP(C206,'Custo Hora'!$B$3:$D$75,3,))/(I206/J206)),"0")</f>
        <v>0</v>
      </c>
      <c r="AD206" s="40">
        <f t="shared" si="14"/>
        <v>0</v>
      </c>
      <c r="AE206" s="39"/>
      <c r="AF206" s="38"/>
      <c r="AG206" s="37"/>
      <c r="AH206" s="36"/>
      <c r="AI206" s="35"/>
      <c r="AJ206" s="35"/>
      <c r="AK206" s="16">
        <f t="shared" si="15"/>
        <v>0</v>
      </c>
      <c r="AL206" s="179">
        <v>138</v>
      </c>
    </row>
    <row r="207" spans="1:38" s="22" customFormat="1" ht="11.25" customHeight="1" outlineLevel="1" thickBot="1" x14ac:dyDescent="0.25">
      <c r="A207" s="52"/>
      <c r="B207" s="144"/>
      <c r="C207" s="180"/>
      <c r="D207" s="145" t="str">
        <f>IFERROR(VLOOKUP(C207,'Material Comprado'!$B$3:$E$422,2,),"")</f>
        <v/>
      </c>
      <c r="E207" s="51"/>
      <c r="F207" s="153">
        <v>0</v>
      </c>
      <c r="G207" s="50"/>
      <c r="H207" s="146">
        <f t="shared" si="12"/>
        <v>12000</v>
      </c>
      <c r="I207" s="146">
        <f>'Dados de Entrada'!$K$9</f>
        <v>500</v>
      </c>
      <c r="J207" s="49">
        <f>'Dados de Entrada'!$M$9</f>
        <v>1</v>
      </c>
      <c r="K207" s="48"/>
      <c r="L207" s="36"/>
      <c r="M207" s="46"/>
      <c r="N207" s="147" t="str">
        <f>IFERROR(VLOOKUP(C207,'Custo Hora'!$B$3:$D$75,2,),"")</f>
        <v/>
      </c>
      <c r="O207" s="46"/>
      <c r="P207" s="175"/>
      <c r="Q207" s="175"/>
      <c r="R207" s="47"/>
      <c r="S207" s="46"/>
      <c r="T207" s="36"/>
      <c r="U207" s="36"/>
      <c r="V207" s="45" t="str">
        <f>IFERROR((VLOOKUP(C207,'Material Comprado'!$B$2:$E$442,4,FALSE)),"0")</f>
        <v>0</v>
      </c>
      <c r="W207" s="36">
        <f t="shared" si="13"/>
        <v>0</v>
      </c>
      <c r="X207" s="44"/>
      <c r="Y207" s="43"/>
      <c r="Z207" s="43"/>
      <c r="AA207" s="42"/>
      <c r="AB207" s="41" t="str">
        <f>IFERROR(((P207*VLOOKUP(C207,'Custo Hora'!$B$3:$D$75,3,)/60)*F207),"0")</f>
        <v>0</v>
      </c>
      <c r="AC207" s="41" t="str">
        <f>IFERROR(((Q207*VLOOKUP(C207,'Custo Hora'!$B$3:$D$75,3,))/(I207/J207)),"0")</f>
        <v>0</v>
      </c>
      <c r="AD207" s="40">
        <f t="shared" si="14"/>
        <v>0</v>
      </c>
      <c r="AE207" s="39"/>
      <c r="AF207" s="38"/>
      <c r="AG207" s="37"/>
      <c r="AH207" s="36"/>
      <c r="AI207" s="35"/>
      <c r="AJ207" s="35"/>
      <c r="AK207" s="16">
        <f t="shared" si="15"/>
        <v>0</v>
      </c>
      <c r="AL207" s="179">
        <v>139</v>
      </c>
    </row>
    <row r="208" spans="1:38" s="22" customFormat="1" ht="11.25" customHeight="1" outlineLevel="1" thickBot="1" x14ac:dyDescent="0.25">
      <c r="A208" s="52"/>
      <c r="B208" s="144"/>
      <c r="C208" s="180"/>
      <c r="D208" s="145" t="str">
        <f>IFERROR(VLOOKUP(C208,'Material Comprado'!$B$3:$E$422,2,),"")</f>
        <v/>
      </c>
      <c r="E208" s="51"/>
      <c r="F208" s="153">
        <v>0</v>
      </c>
      <c r="G208" s="50"/>
      <c r="H208" s="146">
        <f t="shared" si="12"/>
        <v>12000</v>
      </c>
      <c r="I208" s="146">
        <f>'Dados de Entrada'!$K$9</f>
        <v>500</v>
      </c>
      <c r="J208" s="49">
        <f>'Dados de Entrada'!$M$9</f>
        <v>1</v>
      </c>
      <c r="K208" s="48"/>
      <c r="L208" s="36"/>
      <c r="M208" s="46"/>
      <c r="N208" s="147" t="str">
        <f>IFERROR(VLOOKUP(C208,'Custo Hora'!$B$3:$D$75,2,),"")</f>
        <v/>
      </c>
      <c r="O208" s="46"/>
      <c r="P208" s="175"/>
      <c r="Q208" s="175"/>
      <c r="R208" s="47"/>
      <c r="S208" s="46"/>
      <c r="T208" s="36"/>
      <c r="U208" s="36"/>
      <c r="V208" s="45" t="str">
        <f>IFERROR((VLOOKUP(C208,'Material Comprado'!$B$2:$E$442,4,FALSE)),"0")</f>
        <v>0</v>
      </c>
      <c r="W208" s="36">
        <f t="shared" si="13"/>
        <v>0</v>
      </c>
      <c r="X208" s="44"/>
      <c r="Y208" s="43"/>
      <c r="Z208" s="43"/>
      <c r="AA208" s="42"/>
      <c r="AB208" s="41" t="str">
        <f>IFERROR(((P208*VLOOKUP(C208,'Custo Hora'!$B$3:$D$75,3,)/60)*F208),"0")</f>
        <v>0</v>
      </c>
      <c r="AC208" s="41" t="str">
        <f>IFERROR(((Q208*VLOOKUP(C208,'Custo Hora'!$B$3:$D$75,3,))/(I208/J208)),"0")</f>
        <v>0</v>
      </c>
      <c r="AD208" s="40">
        <f t="shared" si="14"/>
        <v>0</v>
      </c>
      <c r="AE208" s="39"/>
      <c r="AF208" s="38"/>
      <c r="AG208" s="37"/>
      <c r="AH208" s="36"/>
      <c r="AI208" s="35"/>
      <c r="AJ208" s="35"/>
      <c r="AK208" s="16">
        <f t="shared" si="15"/>
        <v>0</v>
      </c>
      <c r="AL208" s="179">
        <v>140</v>
      </c>
    </row>
    <row r="209" spans="1:38" s="22" customFormat="1" ht="11.25" customHeight="1" outlineLevel="1" x14ac:dyDescent="0.2">
      <c r="A209" s="52"/>
      <c r="B209" s="137"/>
      <c r="C209" s="144"/>
      <c r="D209" s="145" t="str">
        <f>IFERROR(VLOOKUP(C209,'Material Comprado'!$B$3:$E$422,2,),"")</f>
        <v/>
      </c>
      <c r="E209" s="51"/>
      <c r="F209" s="153">
        <v>0</v>
      </c>
      <c r="G209" s="50"/>
      <c r="H209" s="146">
        <f t="shared" ref="H209:H216" si="16">I209*12*2</f>
        <v>12000</v>
      </c>
      <c r="I209" s="146">
        <f>'Dados de Entrada'!$K$9</f>
        <v>500</v>
      </c>
      <c r="J209" s="49">
        <f>'Dados de Entrada'!$M$9</f>
        <v>1</v>
      </c>
      <c r="K209" s="48"/>
      <c r="L209" s="36"/>
      <c r="M209" s="46"/>
      <c r="N209" s="147" t="str">
        <f>IFERROR(VLOOKUP(C209,'Custo Hora'!$B$3:$D$75,2,),"")</f>
        <v/>
      </c>
      <c r="O209" s="46"/>
      <c r="P209" s="143"/>
      <c r="Q209" s="175"/>
      <c r="R209" s="47"/>
      <c r="S209" s="46"/>
      <c r="T209" s="36"/>
      <c r="U209" s="36"/>
      <c r="V209" s="45" t="str">
        <f>IFERROR((VLOOKUP(C209,'Material Comprado'!$B$2:$E$442,4,FALSE)),"0")</f>
        <v>0</v>
      </c>
      <c r="W209" s="36">
        <f t="shared" ref="W209:W216" si="17">((((T209*$C$3)*(1+$C$5))+((U209*$C$4)*(1+$C$6))+V209)*F209)</f>
        <v>0</v>
      </c>
      <c r="X209" s="44"/>
      <c r="Y209" s="43"/>
      <c r="Z209" s="43"/>
      <c r="AA209" s="42"/>
      <c r="AB209" s="41" t="str">
        <f>IFERROR(((P209*VLOOKUP(C209,'Custo Hora'!$B$3:$D$75,3,)/60)*F209),"0")</f>
        <v>0</v>
      </c>
      <c r="AC209" s="41" t="str">
        <f>IFERROR(((Q209*VLOOKUP(C209,'Custo Hora'!$B$3:$D$75,3,))/(I209/J209)),"0")</f>
        <v>0</v>
      </c>
      <c r="AD209" s="40">
        <f t="shared" ref="AD209:AD216" si="18">W209+AB209+AC209+X209</f>
        <v>0</v>
      </c>
      <c r="AE209" s="39"/>
      <c r="AF209" s="38"/>
      <c r="AG209" s="37"/>
      <c r="AH209" s="36"/>
      <c r="AI209" s="35"/>
      <c r="AJ209" s="35"/>
      <c r="AK209" s="16">
        <f t="shared" si="15"/>
        <v>0</v>
      </c>
      <c r="AL209" s="179">
        <v>141</v>
      </c>
    </row>
    <row r="210" spans="1:38" s="22" customFormat="1" ht="11.25" customHeight="1" outlineLevel="1" x14ac:dyDescent="0.2">
      <c r="A210" s="52"/>
      <c r="B210" s="137"/>
      <c r="C210" s="144"/>
      <c r="D210" s="145" t="str">
        <f>IFERROR(VLOOKUP(C210,'Material Comprado'!$B$3:$E$422,2,),"")</f>
        <v/>
      </c>
      <c r="E210" s="51"/>
      <c r="F210" s="154">
        <v>0</v>
      </c>
      <c r="G210" s="50"/>
      <c r="H210" s="146">
        <f t="shared" si="16"/>
        <v>12000</v>
      </c>
      <c r="I210" s="146">
        <f>'Dados de Entrada'!$K$9</f>
        <v>500</v>
      </c>
      <c r="J210" s="49">
        <f>'Dados de Entrada'!$M$9</f>
        <v>1</v>
      </c>
      <c r="K210" s="48"/>
      <c r="L210" s="36"/>
      <c r="M210" s="46"/>
      <c r="N210" s="147" t="str">
        <f>IFERROR(VLOOKUP(C210,'Custo Hora'!$B$3:$D$75,2,),"")</f>
        <v/>
      </c>
      <c r="O210" s="46"/>
      <c r="P210" s="143"/>
      <c r="Q210" s="175"/>
      <c r="R210" s="47"/>
      <c r="S210" s="46"/>
      <c r="T210" s="36"/>
      <c r="U210" s="36"/>
      <c r="V210" s="45" t="str">
        <f>IFERROR((VLOOKUP(C210,'Material Comprado'!$B$2:$E$442,4,FALSE)),"0")</f>
        <v>0</v>
      </c>
      <c r="W210" s="36">
        <f t="shared" si="17"/>
        <v>0</v>
      </c>
      <c r="X210" s="44"/>
      <c r="Y210" s="43"/>
      <c r="Z210" s="43"/>
      <c r="AA210" s="42"/>
      <c r="AB210" s="41" t="str">
        <f>IFERROR(((P210*VLOOKUP(C210,'Custo Hora'!$B$3:$D$75,3,)/60)*F210),"0")</f>
        <v>0</v>
      </c>
      <c r="AC210" s="41" t="str">
        <f>IFERROR(((Q210*VLOOKUP(C210,'Custo Hora'!$B$3:$D$75,3,))/(I210/J210)),"0")</f>
        <v>0</v>
      </c>
      <c r="AD210" s="40">
        <f t="shared" si="18"/>
        <v>0</v>
      </c>
      <c r="AE210" s="39"/>
      <c r="AF210" s="38"/>
      <c r="AG210" s="37"/>
      <c r="AH210" s="36"/>
      <c r="AI210" s="35"/>
      <c r="AJ210" s="35"/>
      <c r="AK210" s="16">
        <f t="shared" si="15"/>
        <v>0</v>
      </c>
      <c r="AL210" s="179">
        <v>142</v>
      </c>
    </row>
    <row r="211" spans="1:38" s="22" customFormat="1" ht="11.25" customHeight="1" outlineLevel="1" x14ac:dyDescent="0.2">
      <c r="A211" s="52"/>
      <c r="B211" s="137"/>
      <c r="C211" s="144"/>
      <c r="D211" s="145" t="str">
        <f>IFERROR(VLOOKUP(C211,'Material Comprado'!$B$3:$E$422,2,),"")</f>
        <v/>
      </c>
      <c r="E211" s="51"/>
      <c r="F211" s="154">
        <v>0</v>
      </c>
      <c r="G211" s="50"/>
      <c r="H211" s="146">
        <f t="shared" si="16"/>
        <v>12000</v>
      </c>
      <c r="I211" s="146">
        <f>'Dados de Entrada'!$K$9</f>
        <v>500</v>
      </c>
      <c r="J211" s="49">
        <f>'Dados de Entrada'!$M$9</f>
        <v>1</v>
      </c>
      <c r="K211" s="48"/>
      <c r="L211" s="36"/>
      <c r="M211" s="46"/>
      <c r="N211" s="147" t="str">
        <f>IFERROR(VLOOKUP(C211,'Custo Hora'!$B$3:$D$75,2,),"")</f>
        <v/>
      </c>
      <c r="O211" s="46"/>
      <c r="P211" s="143"/>
      <c r="Q211" s="175"/>
      <c r="R211" s="47"/>
      <c r="S211" s="46"/>
      <c r="T211" s="36"/>
      <c r="U211" s="36"/>
      <c r="V211" s="45" t="str">
        <f>IFERROR((VLOOKUP(C211,'Material Comprado'!$B$2:$E$442,4,FALSE)),"0")</f>
        <v>0</v>
      </c>
      <c r="W211" s="36">
        <f t="shared" si="17"/>
        <v>0</v>
      </c>
      <c r="X211" s="44"/>
      <c r="Y211" s="43"/>
      <c r="Z211" s="43"/>
      <c r="AA211" s="42"/>
      <c r="AB211" s="41" t="str">
        <f>IFERROR(((P211*VLOOKUP(C211,'Custo Hora'!$B$3:$D$75,3,)/60)*F211),"0")</f>
        <v>0</v>
      </c>
      <c r="AC211" s="41" t="str">
        <f>IFERROR(((Q211*VLOOKUP(C211,'Custo Hora'!$B$3:$D$75,3,))/(I211/J211)),"0")</f>
        <v>0</v>
      </c>
      <c r="AD211" s="40">
        <f t="shared" si="18"/>
        <v>0</v>
      </c>
      <c r="AE211" s="39"/>
      <c r="AF211" s="38"/>
      <c r="AG211" s="37"/>
      <c r="AH211" s="36"/>
      <c r="AI211" s="35"/>
      <c r="AJ211" s="35"/>
      <c r="AK211" s="16">
        <f t="shared" si="15"/>
        <v>0</v>
      </c>
      <c r="AL211" s="179">
        <v>143</v>
      </c>
    </row>
    <row r="212" spans="1:38" s="22" customFormat="1" ht="11.25" customHeight="1" outlineLevel="1" x14ac:dyDescent="0.2">
      <c r="A212" s="52"/>
      <c r="B212" s="137"/>
      <c r="C212" s="144"/>
      <c r="D212" s="145" t="str">
        <f>IFERROR(VLOOKUP(C212,'Material Comprado'!$B$3:$E$422,2,),"")</f>
        <v/>
      </c>
      <c r="E212" s="51"/>
      <c r="F212" s="154">
        <v>0</v>
      </c>
      <c r="G212" s="50"/>
      <c r="H212" s="146">
        <f t="shared" si="16"/>
        <v>12000</v>
      </c>
      <c r="I212" s="146">
        <f>'Dados de Entrada'!$K$9</f>
        <v>500</v>
      </c>
      <c r="J212" s="49">
        <f>'Dados de Entrada'!$M$9</f>
        <v>1</v>
      </c>
      <c r="K212" s="48"/>
      <c r="L212" s="36"/>
      <c r="M212" s="46"/>
      <c r="N212" s="147" t="str">
        <f>IFERROR(VLOOKUP(C212,'Custo Hora'!$B$3:$D$75,2,),"")</f>
        <v/>
      </c>
      <c r="O212" s="46"/>
      <c r="P212" s="143"/>
      <c r="Q212" s="175"/>
      <c r="R212" s="47"/>
      <c r="S212" s="46"/>
      <c r="T212" s="36"/>
      <c r="U212" s="36"/>
      <c r="V212" s="45" t="str">
        <f>IFERROR((VLOOKUP(C212,'Material Comprado'!$B$2:$E$442,4,FALSE)),"0")</f>
        <v>0</v>
      </c>
      <c r="W212" s="36">
        <f t="shared" si="17"/>
        <v>0</v>
      </c>
      <c r="X212" s="44"/>
      <c r="Y212" s="43"/>
      <c r="Z212" s="43"/>
      <c r="AA212" s="42"/>
      <c r="AB212" s="41" t="str">
        <f>IFERROR(((P212*VLOOKUP(C212,'Custo Hora'!$B$3:$D$75,3,)/60)*F212),"0")</f>
        <v>0</v>
      </c>
      <c r="AC212" s="41" t="str">
        <f>IFERROR(((Q212*VLOOKUP(C212,'Custo Hora'!$B$3:$D$75,3,))/(I212/J212)),"0")</f>
        <v>0</v>
      </c>
      <c r="AD212" s="40">
        <f t="shared" si="18"/>
        <v>0</v>
      </c>
      <c r="AE212" s="39"/>
      <c r="AF212" s="38"/>
      <c r="AG212" s="37"/>
      <c r="AH212" s="36"/>
      <c r="AI212" s="35"/>
      <c r="AJ212" s="35"/>
      <c r="AK212" s="16">
        <f t="shared" si="15"/>
        <v>0</v>
      </c>
      <c r="AL212" s="179">
        <v>144</v>
      </c>
    </row>
    <row r="213" spans="1:38" s="22" customFormat="1" ht="11.25" customHeight="1" outlineLevel="1" x14ac:dyDescent="0.2">
      <c r="A213" s="52"/>
      <c r="B213" s="137"/>
      <c r="C213" s="144"/>
      <c r="D213" s="145" t="str">
        <f>IFERROR(VLOOKUP(C213,'Material Comprado'!$B$3:$E$422,2,),"")</f>
        <v/>
      </c>
      <c r="E213" s="51"/>
      <c r="F213" s="154">
        <v>0</v>
      </c>
      <c r="G213" s="50"/>
      <c r="H213" s="146">
        <f t="shared" si="16"/>
        <v>12000</v>
      </c>
      <c r="I213" s="146">
        <f>'Dados de Entrada'!$K$9</f>
        <v>500</v>
      </c>
      <c r="J213" s="49">
        <f>'Dados de Entrada'!$M$9</f>
        <v>1</v>
      </c>
      <c r="K213" s="48"/>
      <c r="L213" s="36"/>
      <c r="M213" s="46"/>
      <c r="N213" s="147" t="str">
        <f>IFERROR(VLOOKUP(C213,'Custo Hora'!$B$3:$D$75,2,),"")</f>
        <v/>
      </c>
      <c r="O213" s="46"/>
      <c r="P213" s="143"/>
      <c r="Q213" s="175"/>
      <c r="R213" s="47"/>
      <c r="S213" s="46"/>
      <c r="T213" s="36"/>
      <c r="U213" s="36"/>
      <c r="V213" s="45" t="str">
        <f>IFERROR((VLOOKUP(C213,'Material Comprado'!$B$2:$E$442,4,FALSE)),"0")</f>
        <v>0</v>
      </c>
      <c r="W213" s="36">
        <f t="shared" si="17"/>
        <v>0</v>
      </c>
      <c r="X213" s="44"/>
      <c r="Y213" s="43"/>
      <c r="Z213" s="43"/>
      <c r="AA213" s="42"/>
      <c r="AB213" s="41" t="str">
        <f>IFERROR(((P213*VLOOKUP(C213,'Custo Hora'!$B$3:$D$75,3,)/60)*F213),"0")</f>
        <v>0</v>
      </c>
      <c r="AC213" s="41" t="str">
        <f>IFERROR(((Q213*VLOOKUP(C213,'Custo Hora'!$B$3:$D$75,3,))/(I213/J213)),"0")</f>
        <v>0</v>
      </c>
      <c r="AD213" s="40">
        <f t="shared" si="18"/>
        <v>0</v>
      </c>
      <c r="AE213" s="39"/>
      <c r="AF213" s="38"/>
      <c r="AG213" s="37"/>
      <c r="AH213" s="36"/>
      <c r="AI213" s="35"/>
      <c r="AJ213" s="35"/>
      <c r="AK213" s="16">
        <f t="shared" si="15"/>
        <v>0</v>
      </c>
      <c r="AL213" s="179">
        <v>145</v>
      </c>
    </row>
    <row r="214" spans="1:38" s="22" customFormat="1" ht="11.25" customHeight="1" outlineLevel="1" x14ac:dyDescent="0.2">
      <c r="A214" s="52"/>
      <c r="B214" s="137"/>
      <c r="C214" s="144"/>
      <c r="D214" s="145" t="str">
        <f>IFERROR(VLOOKUP(C214,'Material Comprado'!$B$3:$E$422,2,),"")</f>
        <v/>
      </c>
      <c r="E214" s="51"/>
      <c r="F214" s="154">
        <v>0</v>
      </c>
      <c r="G214" s="50"/>
      <c r="H214" s="146">
        <f t="shared" si="16"/>
        <v>12000</v>
      </c>
      <c r="I214" s="146">
        <f>'Dados de Entrada'!$K$9</f>
        <v>500</v>
      </c>
      <c r="J214" s="49">
        <f>'Dados de Entrada'!$M$9</f>
        <v>1</v>
      </c>
      <c r="K214" s="48"/>
      <c r="L214" s="36"/>
      <c r="M214" s="46"/>
      <c r="N214" s="147" t="str">
        <f>IFERROR(VLOOKUP(C214,'Custo Hora'!$B$3:$D$75,2,),"")</f>
        <v/>
      </c>
      <c r="O214" s="46"/>
      <c r="P214" s="143"/>
      <c r="Q214" s="175"/>
      <c r="R214" s="47"/>
      <c r="S214" s="46"/>
      <c r="T214" s="36"/>
      <c r="U214" s="36"/>
      <c r="V214" s="45" t="str">
        <f>IFERROR((VLOOKUP(C214,'Material Comprado'!$B$2:$E$442,4,FALSE)),"0")</f>
        <v>0</v>
      </c>
      <c r="W214" s="36">
        <f t="shared" si="17"/>
        <v>0</v>
      </c>
      <c r="X214" s="44"/>
      <c r="Y214" s="43"/>
      <c r="Z214" s="43"/>
      <c r="AA214" s="42"/>
      <c r="AB214" s="41" t="str">
        <f>IFERROR(((P214*VLOOKUP(C214,'Custo Hora'!$B$3:$D$75,3,)/60)*F214),"0")</f>
        <v>0</v>
      </c>
      <c r="AC214" s="41" t="str">
        <f>IFERROR(((Q214*VLOOKUP(C214,'Custo Hora'!$B$3:$D$75,3,))/(I214/J214)),"0")</f>
        <v>0</v>
      </c>
      <c r="AD214" s="40">
        <f t="shared" si="18"/>
        <v>0</v>
      </c>
      <c r="AE214" s="39"/>
      <c r="AF214" s="38"/>
      <c r="AG214" s="37"/>
      <c r="AH214" s="36"/>
      <c r="AI214" s="35"/>
      <c r="AJ214" s="35"/>
      <c r="AK214" s="16">
        <f t="shared" si="15"/>
        <v>0</v>
      </c>
      <c r="AL214" s="179">
        <v>146</v>
      </c>
    </row>
    <row r="215" spans="1:38" s="22" customFormat="1" ht="11.25" customHeight="1" outlineLevel="1" x14ac:dyDescent="0.2">
      <c r="A215" s="52"/>
      <c r="B215" s="137"/>
      <c r="C215" s="144"/>
      <c r="D215" s="145" t="str">
        <f>IFERROR(VLOOKUP(C215,'Material Comprado'!$B$3:$E$422,2,),"")</f>
        <v/>
      </c>
      <c r="E215" s="51"/>
      <c r="F215" s="154">
        <v>0</v>
      </c>
      <c r="G215" s="50"/>
      <c r="H215" s="146">
        <f t="shared" si="16"/>
        <v>12000</v>
      </c>
      <c r="I215" s="146">
        <f>'Dados de Entrada'!$K$9</f>
        <v>500</v>
      </c>
      <c r="J215" s="49">
        <f>'Dados de Entrada'!$M$9</f>
        <v>1</v>
      </c>
      <c r="K215" s="48"/>
      <c r="L215" s="36"/>
      <c r="M215" s="46"/>
      <c r="N215" s="147" t="str">
        <f>IFERROR(VLOOKUP(C215,'Custo Hora'!$B$3:$D$75,2,),"")</f>
        <v/>
      </c>
      <c r="O215" s="46"/>
      <c r="P215" s="143"/>
      <c r="Q215" s="175"/>
      <c r="R215" s="47"/>
      <c r="S215" s="46"/>
      <c r="T215" s="36"/>
      <c r="U215" s="36"/>
      <c r="V215" s="45" t="str">
        <f>IFERROR((VLOOKUP(C215,'Material Comprado'!$B$2:$E$442,4,FALSE)),"0")</f>
        <v>0</v>
      </c>
      <c r="W215" s="36">
        <f t="shared" si="17"/>
        <v>0</v>
      </c>
      <c r="X215" s="44"/>
      <c r="Y215" s="43"/>
      <c r="Z215" s="43"/>
      <c r="AA215" s="42"/>
      <c r="AB215" s="41" t="str">
        <f>IFERROR(((P215*VLOOKUP(C215,'Custo Hora'!$B$3:$D$75,3,)/60)*F215),"0")</f>
        <v>0</v>
      </c>
      <c r="AC215" s="41" t="str">
        <f>IFERROR(((Q215*VLOOKUP(C215,'Custo Hora'!$B$3:$D$75,3,))/(I215/J215)),"0")</f>
        <v>0</v>
      </c>
      <c r="AD215" s="40">
        <f t="shared" si="18"/>
        <v>0</v>
      </c>
      <c r="AE215" s="39"/>
      <c r="AF215" s="38"/>
      <c r="AG215" s="37"/>
      <c r="AH215" s="36"/>
      <c r="AI215" s="35"/>
      <c r="AJ215" s="35"/>
      <c r="AK215" s="16">
        <f t="shared" si="15"/>
        <v>0</v>
      </c>
      <c r="AL215" s="179">
        <v>147</v>
      </c>
    </row>
    <row r="216" spans="1:38" s="22" customFormat="1" ht="11.25" customHeight="1" outlineLevel="1" thickBot="1" x14ac:dyDescent="0.25">
      <c r="A216" s="52"/>
      <c r="B216" s="137"/>
      <c r="C216" s="144"/>
      <c r="D216" s="145" t="str">
        <f>IFERROR(VLOOKUP(C216,'Material Comprado'!$B$3:$E$422,2,),"")</f>
        <v/>
      </c>
      <c r="E216" s="51"/>
      <c r="F216" s="154">
        <v>0</v>
      </c>
      <c r="G216" s="50"/>
      <c r="H216" s="146">
        <f t="shared" si="16"/>
        <v>12000</v>
      </c>
      <c r="I216" s="146">
        <f>'Dados de Entrada'!$K$9</f>
        <v>500</v>
      </c>
      <c r="J216" s="49">
        <f>'Dados de Entrada'!$M$9</f>
        <v>1</v>
      </c>
      <c r="K216" s="48"/>
      <c r="L216" s="36"/>
      <c r="M216" s="46"/>
      <c r="N216" s="147" t="str">
        <f>IFERROR(VLOOKUP(C216,'Custo Hora'!$B$3:$D$75,2,),"")</f>
        <v/>
      </c>
      <c r="O216" s="46"/>
      <c r="P216" s="143"/>
      <c r="Q216" s="175"/>
      <c r="R216" s="47"/>
      <c r="S216" s="46"/>
      <c r="T216" s="36"/>
      <c r="U216" s="36"/>
      <c r="V216" s="45" t="str">
        <f>IFERROR((VLOOKUP(C216,'Material Comprado'!$B$2:$E$442,4,FALSE)),"0")</f>
        <v>0</v>
      </c>
      <c r="W216" s="36">
        <f t="shared" si="17"/>
        <v>0</v>
      </c>
      <c r="X216" s="44"/>
      <c r="Y216" s="43"/>
      <c r="Z216" s="43"/>
      <c r="AA216" s="42"/>
      <c r="AB216" s="41" t="str">
        <f>IFERROR(((P216*VLOOKUP(C216,'Custo Hora'!$B$3:$D$75,3,)/60)*F216),"0")</f>
        <v>0</v>
      </c>
      <c r="AC216" s="41" t="str">
        <f>IFERROR(((Q216*VLOOKUP(C216,'Custo Hora'!$B$3:$D$75,3,))/(I216/J216)),"0")</f>
        <v>0</v>
      </c>
      <c r="AD216" s="40">
        <f t="shared" si="18"/>
        <v>0</v>
      </c>
      <c r="AE216" s="39"/>
      <c r="AF216" s="38"/>
      <c r="AG216" s="37"/>
      <c r="AH216" s="36"/>
      <c r="AI216" s="35"/>
      <c r="AJ216" s="35"/>
      <c r="AK216" s="16">
        <f t="shared" si="15"/>
        <v>0</v>
      </c>
      <c r="AL216" s="179">
        <v>148</v>
      </c>
    </row>
    <row r="217" spans="1:38" s="22" customFormat="1" ht="22.5" customHeight="1" thickBot="1" x14ac:dyDescent="0.25">
      <c r="A217" s="34">
        <f>A10</f>
        <v>0</v>
      </c>
      <c r="B217" s="34">
        <f>B10</f>
        <v>1</v>
      </c>
      <c r="C217" s="136" t="s">
        <v>214</v>
      </c>
      <c r="D217" s="34" t="str">
        <f t="shared" ref="D217:M217" si="19">D10</f>
        <v>TOMADA DE FORÇA SAE B 13Z - CÂMBIO EATON FS6303</v>
      </c>
      <c r="E217" s="34">
        <f t="shared" si="19"/>
        <v>0</v>
      </c>
      <c r="F217" s="34">
        <f t="shared" si="19"/>
        <v>1</v>
      </c>
      <c r="G217" s="34">
        <f t="shared" si="19"/>
        <v>0</v>
      </c>
      <c r="H217" s="34">
        <f t="shared" si="19"/>
        <v>12000</v>
      </c>
      <c r="I217" s="34">
        <f t="shared" si="19"/>
        <v>500</v>
      </c>
      <c r="J217" s="34">
        <f t="shared" si="19"/>
        <v>1</v>
      </c>
      <c r="K217" s="34">
        <f t="shared" si="19"/>
        <v>0</v>
      </c>
      <c r="L217" s="34">
        <f t="shared" si="19"/>
        <v>0</v>
      </c>
      <c r="M217" s="34">
        <f t="shared" si="19"/>
        <v>0</v>
      </c>
      <c r="N217" s="33"/>
      <c r="O217" s="32">
        <f t="shared" ref="O217:U217" si="20">SUM(O10:O216)</f>
        <v>0</v>
      </c>
      <c r="P217" s="31">
        <f t="shared" si="20"/>
        <v>116.91</v>
      </c>
      <c r="Q217" s="31">
        <f t="shared" si="20"/>
        <v>19.829999999999998</v>
      </c>
      <c r="R217" s="31">
        <f t="shared" si="20"/>
        <v>0</v>
      </c>
      <c r="S217" s="31">
        <f t="shared" si="20"/>
        <v>0</v>
      </c>
      <c r="T217" s="31">
        <f t="shared" si="20"/>
        <v>0</v>
      </c>
      <c r="U217" s="31">
        <f t="shared" si="20"/>
        <v>0</v>
      </c>
      <c r="V217" s="31"/>
      <c r="W217" s="31">
        <f t="shared" ref="W217:AD217" si="21">SUM(W10:W216)</f>
        <v>432.72985800000009</v>
      </c>
      <c r="X217" s="30">
        <f t="shared" si="21"/>
        <v>0</v>
      </c>
      <c r="Y217" s="29">
        <f t="shared" si="21"/>
        <v>0</v>
      </c>
      <c r="Z217" s="29">
        <f t="shared" si="21"/>
        <v>0</v>
      </c>
      <c r="AA217" s="28">
        <f t="shared" si="21"/>
        <v>0</v>
      </c>
      <c r="AB217" s="27">
        <f t="shared" si="21"/>
        <v>183.01666666666671</v>
      </c>
      <c r="AC217" s="27">
        <f t="shared" si="21"/>
        <v>3.7660000000000009</v>
      </c>
      <c r="AD217" s="27">
        <f t="shared" si="21"/>
        <v>619.51252466666654</v>
      </c>
      <c r="AE217" s="26"/>
      <c r="AF217" s="25"/>
      <c r="AG217" s="24"/>
      <c r="AH217" s="24"/>
      <c r="AI217" s="24"/>
      <c r="AJ217" s="23"/>
      <c r="AK217" s="16">
        <f>SUM(AK10:AK216)</f>
        <v>1.0000000000000004</v>
      </c>
    </row>
    <row r="218" spans="1:38" ht="11.25" customHeight="1" x14ac:dyDescent="0.2">
      <c r="E218" s="15"/>
      <c r="F218" s="15"/>
    </row>
  </sheetData>
  <autoFilter ref="A9:AL217" xr:uid="{00000000-0009-0000-0000-000001000000}">
    <sortState xmlns:xlrd2="http://schemas.microsoft.com/office/spreadsheetml/2017/richdata2" ref="A10:AL216">
      <sortCondition ref="AL9:AL217"/>
    </sortState>
  </autoFilter>
  <conditionalFormatting sqref="R10:U10 R14:U14 R18:U19 R24:U26 R30:U31 R38:U40 R44:U46 R52:U54 R57:U57 R61:U63 R68:U70 R76:U81 R86:U87 R94:U96 R100:U101 R108:U216">
    <cfRule type="expression" dxfId="94" priority="1672">
      <formula>$G10="P"</formula>
    </cfRule>
    <cfRule type="expression" dxfId="93" priority="1673">
      <formula>$G10=1</formula>
    </cfRule>
  </conditionalFormatting>
  <conditionalFormatting sqref="P14 L10:N10 L14:N14 L18:N19 P18:P19 L24:N26 L30:N31 L38:N40 L44:N46 L52:N54 L57:N57 L61:N63 L68:N70 L76:N81 L86:N87 L94:N96 L100:N101 L108:N216">
    <cfRule type="expression" dxfId="92" priority="1674">
      <formula>$G10="M"</formula>
    </cfRule>
  </conditionalFormatting>
  <conditionalFormatting sqref="O10 O14 O18:O19 O24:O26 O30:O31 O38:O40 O44:O46 O52:O54 O57 O61:O63 O68:O70 O76:O81 O86:O87 O94:O96 O100:O101 O108:O216">
    <cfRule type="expression" dxfId="91" priority="861">
      <formula>#REF!="M"</formula>
    </cfRule>
  </conditionalFormatting>
  <conditionalFormatting sqref="P10:Q10 V14 Q14 Q18:Q19 V18:V19 Q24:Q26 Q30:Q31 Q38:Q40 Q44:Q46 Q52:Q54 Q57 Q61:Q63 Q68:Q70 Q76:Q81 Q86:Q87 Q94:Q96 Q100:Q101 Q108:Q216">
    <cfRule type="expression" dxfId="90" priority="859">
      <formula>#REF!="M"</formula>
    </cfRule>
  </conditionalFormatting>
  <conditionalFormatting sqref="P24:P26 P30:P31 P38:P40 P44:P46 P52:P54 P57 P61:P63 P68:P70 P76:P81 P86:P87 P94:P96 P100:P101 P108:P216">
    <cfRule type="expression" dxfId="89" priority="860">
      <formula>$I24="M"</formula>
    </cfRule>
  </conditionalFormatting>
  <conditionalFormatting sqref="AK217">
    <cfRule type="dataBar" priority="8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{09B6C652-A726-4275-B532-F96FBAEA6F00}</x14:id>
        </ext>
      </extLst>
    </cfRule>
    <cfRule type="colorScale" priority="867">
      <colorScale>
        <cfvo type="min"/>
        <cfvo type="max"/>
        <color rgb="FFFCFCFF"/>
        <color rgb="FFF8696B"/>
      </colorScale>
    </cfRule>
  </conditionalFormatting>
  <conditionalFormatting sqref="AK218:AK63142 AK1:AK9">
    <cfRule type="dataBar" priority="29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2972">
      <colorScale>
        <cfvo type="min"/>
        <cfvo type="max"/>
        <color rgb="FFFCFCFF"/>
        <color rgb="FFF8696B"/>
      </colorScale>
    </cfRule>
  </conditionalFormatting>
  <conditionalFormatting sqref="R11:U13">
    <cfRule type="expression" dxfId="88" priority="115">
      <formula>$G11="P"</formula>
    </cfRule>
    <cfRule type="expression" dxfId="87" priority="116">
      <formula>$G11=1</formula>
    </cfRule>
  </conditionalFormatting>
  <conditionalFormatting sqref="P11:P13 L11:N13">
    <cfRule type="expression" dxfId="86" priority="117">
      <formula>$G11="M"</formula>
    </cfRule>
  </conditionalFormatting>
  <conditionalFormatting sqref="O11:O13">
    <cfRule type="expression" dxfId="85" priority="114">
      <formula>#REF!="M"</formula>
    </cfRule>
  </conditionalFormatting>
  <conditionalFormatting sqref="V11:V13 Q11:Q13">
    <cfRule type="expression" dxfId="84" priority="113">
      <formula>#REF!="M"</formula>
    </cfRule>
  </conditionalFormatting>
  <conditionalFormatting sqref="R15:U17">
    <cfRule type="expression" dxfId="83" priority="108">
      <formula>$G15="P"</formula>
    </cfRule>
    <cfRule type="expression" dxfId="82" priority="109">
      <formula>$G15=1</formula>
    </cfRule>
  </conditionalFormatting>
  <conditionalFormatting sqref="L15:N17">
    <cfRule type="expression" dxfId="81" priority="110">
      <formula>$G15="M"</formula>
    </cfRule>
  </conditionalFormatting>
  <conditionalFormatting sqref="O15:O17">
    <cfRule type="expression" dxfId="80" priority="107">
      <formula>#REF!="M"</formula>
    </cfRule>
  </conditionalFormatting>
  <conditionalFormatting sqref="Q15:Q17">
    <cfRule type="expression" dxfId="79" priority="105">
      <formula>#REF!="M"</formula>
    </cfRule>
  </conditionalFormatting>
  <conditionalFormatting sqref="P15:P17">
    <cfRule type="expression" dxfId="78" priority="106">
      <formula>$I15="M"</formula>
    </cfRule>
  </conditionalFormatting>
  <conditionalFormatting sqref="R20:U23">
    <cfRule type="expression" dxfId="77" priority="100">
      <formula>$G20="P"</formula>
    </cfRule>
    <cfRule type="expression" dxfId="76" priority="101">
      <formula>$G20=1</formula>
    </cfRule>
  </conditionalFormatting>
  <conditionalFormatting sqref="L20:N23">
    <cfRule type="expression" dxfId="75" priority="102">
      <formula>$G20="M"</formula>
    </cfRule>
  </conditionalFormatting>
  <conditionalFormatting sqref="O20:O23">
    <cfRule type="expression" dxfId="74" priority="99">
      <formula>#REF!="M"</formula>
    </cfRule>
  </conditionalFormatting>
  <conditionalFormatting sqref="Q20:Q23">
    <cfRule type="expression" dxfId="73" priority="97">
      <formula>#REF!="M"</formula>
    </cfRule>
  </conditionalFormatting>
  <conditionalFormatting sqref="P20:P23">
    <cfRule type="expression" dxfId="72" priority="98">
      <formula>$I20="M"</formula>
    </cfRule>
  </conditionalFormatting>
  <conditionalFormatting sqref="R27:U29">
    <cfRule type="expression" dxfId="71" priority="92">
      <formula>$G27="P"</formula>
    </cfRule>
    <cfRule type="expression" dxfId="70" priority="93">
      <formula>$G27=1</formula>
    </cfRule>
  </conditionalFormatting>
  <conditionalFormatting sqref="L27:N29">
    <cfRule type="expression" dxfId="69" priority="94">
      <formula>$G27="M"</formula>
    </cfRule>
  </conditionalFormatting>
  <conditionalFormatting sqref="O27:O29">
    <cfRule type="expression" dxfId="68" priority="91">
      <formula>#REF!="M"</formula>
    </cfRule>
  </conditionalFormatting>
  <conditionalFormatting sqref="Q27:Q29">
    <cfRule type="expression" dxfId="67" priority="89">
      <formula>#REF!="M"</formula>
    </cfRule>
  </conditionalFormatting>
  <conditionalFormatting sqref="P27:P29">
    <cfRule type="expression" dxfId="66" priority="90">
      <formula>$I27="M"</formula>
    </cfRule>
  </conditionalFormatting>
  <conditionalFormatting sqref="R32:U37">
    <cfRule type="expression" dxfId="65" priority="84">
      <formula>$G32="P"</formula>
    </cfRule>
    <cfRule type="expression" dxfId="64" priority="85">
      <formula>$G32=1</formula>
    </cfRule>
  </conditionalFormatting>
  <conditionalFormatting sqref="L32:N37">
    <cfRule type="expression" dxfId="63" priority="86">
      <formula>$G32="M"</formula>
    </cfRule>
  </conditionalFormatting>
  <conditionalFormatting sqref="O32:O37">
    <cfRule type="expression" dxfId="62" priority="83">
      <formula>#REF!="M"</formula>
    </cfRule>
  </conditionalFormatting>
  <conditionalFormatting sqref="Q32:Q37">
    <cfRule type="expression" dxfId="61" priority="81">
      <formula>#REF!="M"</formula>
    </cfRule>
  </conditionalFormatting>
  <conditionalFormatting sqref="P32:P37">
    <cfRule type="expression" dxfId="60" priority="82">
      <formula>$I32="M"</formula>
    </cfRule>
  </conditionalFormatting>
  <conditionalFormatting sqref="R41:U43">
    <cfRule type="expression" dxfId="59" priority="76">
      <formula>$G41="P"</formula>
    </cfRule>
    <cfRule type="expression" dxfId="58" priority="77">
      <formula>$G41=1</formula>
    </cfRule>
  </conditionalFormatting>
  <conditionalFormatting sqref="L41:N43">
    <cfRule type="expression" dxfId="57" priority="78">
      <formula>$G41="M"</formula>
    </cfRule>
  </conditionalFormatting>
  <conditionalFormatting sqref="O41:O43">
    <cfRule type="expression" dxfId="56" priority="75">
      <formula>#REF!="M"</formula>
    </cfRule>
  </conditionalFormatting>
  <conditionalFormatting sqref="Q41:Q43">
    <cfRule type="expression" dxfId="55" priority="73">
      <formula>#REF!="M"</formula>
    </cfRule>
  </conditionalFormatting>
  <conditionalFormatting sqref="P41:P43">
    <cfRule type="expression" dxfId="54" priority="74">
      <formula>$I41="M"</formula>
    </cfRule>
  </conditionalFormatting>
  <conditionalFormatting sqref="R47:U51">
    <cfRule type="expression" dxfId="53" priority="68">
      <formula>$G47="P"</formula>
    </cfRule>
    <cfRule type="expression" dxfId="52" priority="69">
      <formula>$G47=1</formula>
    </cfRule>
  </conditionalFormatting>
  <conditionalFormatting sqref="L47:N51">
    <cfRule type="expression" dxfId="51" priority="70">
      <formula>$G47="M"</formula>
    </cfRule>
  </conditionalFormatting>
  <conditionalFormatting sqref="O47:O51">
    <cfRule type="expression" dxfId="50" priority="67">
      <formula>#REF!="M"</formula>
    </cfRule>
  </conditionalFormatting>
  <conditionalFormatting sqref="Q47:Q51">
    <cfRule type="expression" dxfId="49" priority="65">
      <formula>#REF!="M"</formula>
    </cfRule>
  </conditionalFormatting>
  <conditionalFormatting sqref="P47:P51">
    <cfRule type="expression" dxfId="48" priority="66">
      <formula>$I47="M"</formula>
    </cfRule>
  </conditionalFormatting>
  <conditionalFormatting sqref="R55:U56">
    <cfRule type="expression" dxfId="47" priority="60">
      <formula>$G55="P"</formula>
    </cfRule>
    <cfRule type="expression" dxfId="46" priority="61">
      <formula>$G55=1</formula>
    </cfRule>
  </conditionalFormatting>
  <conditionalFormatting sqref="L55:N56">
    <cfRule type="expression" dxfId="45" priority="62">
      <formula>$G55="M"</formula>
    </cfRule>
  </conditionalFormatting>
  <conditionalFormatting sqref="O55:O56">
    <cfRule type="expression" dxfId="44" priority="59">
      <formula>#REF!="M"</formula>
    </cfRule>
  </conditionalFormatting>
  <conditionalFormatting sqref="Q55:Q56">
    <cfRule type="expression" dxfId="43" priority="57">
      <formula>#REF!="M"</formula>
    </cfRule>
  </conditionalFormatting>
  <conditionalFormatting sqref="P55:P56">
    <cfRule type="expression" dxfId="42" priority="58">
      <formula>$I55="M"</formula>
    </cfRule>
  </conditionalFormatting>
  <conditionalFormatting sqref="R58:U60">
    <cfRule type="expression" dxfId="41" priority="52">
      <formula>$G58="P"</formula>
    </cfRule>
    <cfRule type="expression" dxfId="40" priority="53">
      <formula>$G58=1</formula>
    </cfRule>
  </conditionalFormatting>
  <conditionalFormatting sqref="L58:N60">
    <cfRule type="expression" dxfId="39" priority="54">
      <formula>$G58="M"</formula>
    </cfRule>
  </conditionalFormatting>
  <conditionalFormatting sqref="O58:O60">
    <cfRule type="expression" dxfId="38" priority="51">
      <formula>#REF!="M"</formula>
    </cfRule>
  </conditionalFormatting>
  <conditionalFormatting sqref="Q58:Q60">
    <cfRule type="expression" dxfId="37" priority="49">
      <formula>#REF!="M"</formula>
    </cfRule>
  </conditionalFormatting>
  <conditionalFormatting sqref="P58:P60">
    <cfRule type="expression" dxfId="36" priority="50">
      <formula>$I58="M"</formula>
    </cfRule>
  </conditionalFormatting>
  <conditionalFormatting sqref="R64:U67">
    <cfRule type="expression" dxfId="35" priority="44">
      <formula>$G64="P"</formula>
    </cfRule>
    <cfRule type="expression" dxfId="34" priority="45">
      <formula>$G64=1</formula>
    </cfRule>
  </conditionalFormatting>
  <conditionalFormatting sqref="L64:N67">
    <cfRule type="expression" dxfId="33" priority="46">
      <formula>$G64="M"</formula>
    </cfRule>
  </conditionalFormatting>
  <conditionalFormatting sqref="O64:O67">
    <cfRule type="expression" dxfId="32" priority="43">
      <formula>#REF!="M"</formula>
    </cfRule>
  </conditionalFormatting>
  <conditionalFormatting sqref="Q64:Q67">
    <cfRule type="expression" dxfId="31" priority="41">
      <formula>#REF!="M"</formula>
    </cfRule>
  </conditionalFormatting>
  <conditionalFormatting sqref="P64:P67">
    <cfRule type="expression" dxfId="30" priority="42">
      <formula>$I64="M"</formula>
    </cfRule>
  </conditionalFormatting>
  <conditionalFormatting sqref="R71:U75">
    <cfRule type="expression" dxfId="29" priority="36">
      <formula>$G71="P"</formula>
    </cfRule>
    <cfRule type="expression" dxfId="28" priority="37">
      <formula>$G71=1</formula>
    </cfRule>
  </conditionalFormatting>
  <conditionalFormatting sqref="L71:N75">
    <cfRule type="expression" dxfId="27" priority="38">
      <formula>$G71="M"</formula>
    </cfRule>
  </conditionalFormatting>
  <conditionalFormatting sqref="O71:O75">
    <cfRule type="expression" dxfId="26" priority="35">
      <formula>#REF!="M"</formula>
    </cfRule>
  </conditionalFormatting>
  <conditionalFormatting sqref="Q71:Q75">
    <cfRule type="expression" dxfId="25" priority="33">
      <formula>#REF!="M"</formula>
    </cfRule>
  </conditionalFormatting>
  <conditionalFormatting sqref="P71:P75">
    <cfRule type="expression" dxfId="24" priority="34">
      <formula>$I71="M"</formula>
    </cfRule>
  </conditionalFormatting>
  <conditionalFormatting sqref="R82:U85">
    <cfRule type="expression" dxfId="23" priority="28">
      <formula>$G82="P"</formula>
    </cfRule>
    <cfRule type="expression" dxfId="22" priority="29">
      <formula>$G82=1</formula>
    </cfRule>
  </conditionalFormatting>
  <conditionalFormatting sqref="L82:N85">
    <cfRule type="expression" dxfId="21" priority="30">
      <formula>$G82="M"</formula>
    </cfRule>
  </conditionalFormatting>
  <conditionalFormatting sqref="O82:O85">
    <cfRule type="expression" dxfId="20" priority="27">
      <formula>#REF!="M"</formula>
    </cfRule>
  </conditionalFormatting>
  <conditionalFormatting sqref="Q82:Q85">
    <cfRule type="expression" dxfId="19" priority="25">
      <formula>#REF!="M"</formula>
    </cfRule>
  </conditionalFormatting>
  <conditionalFormatting sqref="P82:P85">
    <cfRule type="expression" dxfId="18" priority="26">
      <formula>$I82="M"</formula>
    </cfRule>
  </conditionalFormatting>
  <conditionalFormatting sqref="AK10:AK216">
    <cfRule type="dataBar" priority="315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{0CE3B587-90B4-46A6-9749-FF03FAEBB71A}</x14:id>
        </ext>
      </extLst>
    </cfRule>
    <cfRule type="colorScale" priority="3154">
      <colorScale>
        <cfvo type="min"/>
        <cfvo type="max"/>
        <color rgb="FFFCFCFF"/>
        <color rgb="FFF8696B"/>
      </colorScale>
    </cfRule>
  </conditionalFormatting>
  <conditionalFormatting sqref="R88:U93">
    <cfRule type="expression" dxfId="17" priority="20">
      <formula>$G88="P"</formula>
    </cfRule>
    <cfRule type="expression" dxfId="16" priority="21">
      <formula>$G88=1</formula>
    </cfRule>
  </conditionalFormatting>
  <conditionalFormatting sqref="L88:N93">
    <cfRule type="expression" dxfId="15" priority="22">
      <formula>$G88="M"</formula>
    </cfRule>
  </conditionalFormatting>
  <conditionalFormatting sqref="O88:O93">
    <cfRule type="expression" dxfId="14" priority="19">
      <formula>#REF!="M"</formula>
    </cfRule>
  </conditionalFormatting>
  <conditionalFormatting sqref="Q88:Q93">
    <cfRule type="expression" dxfId="13" priority="17">
      <formula>#REF!="M"</formula>
    </cfRule>
  </conditionalFormatting>
  <conditionalFormatting sqref="P88:P93">
    <cfRule type="expression" dxfId="12" priority="18">
      <formula>$I88="M"</formula>
    </cfRule>
  </conditionalFormatting>
  <conditionalFormatting sqref="R97:U99">
    <cfRule type="expression" dxfId="11" priority="12">
      <formula>$G97="P"</formula>
    </cfRule>
    <cfRule type="expression" dxfId="10" priority="13">
      <formula>$G97=1</formula>
    </cfRule>
  </conditionalFormatting>
  <conditionalFormatting sqref="L97:N99">
    <cfRule type="expression" dxfId="9" priority="14">
      <formula>$G97="M"</formula>
    </cfRule>
  </conditionalFormatting>
  <conditionalFormatting sqref="O97:O99">
    <cfRule type="expression" dxfId="8" priority="11">
      <formula>#REF!="M"</formula>
    </cfRule>
  </conditionalFormatting>
  <conditionalFormatting sqref="Q97:Q99">
    <cfRule type="expression" dxfId="7" priority="9">
      <formula>#REF!="M"</formula>
    </cfRule>
  </conditionalFormatting>
  <conditionalFormatting sqref="P97:P99">
    <cfRule type="expression" dxfId="6" priority="10">
      <formula>$I97="M"</formula>
    </cfRule>
  </conditionalFormatting>
  <conditionalFormatting sqref="R102:U107">
    <cfRule type="expression" dxfId="5" priority="4">
      <formula>$G102="P"</formula>
    </cfRule>
    <cfRule type="expression" dxfId="4" priority="5">
      <formula>$G102=1</formula>
    </cfRule>
  </conditionalFormatting>
  <conditionalFormatting sqref="L102:N107">
    <cfRule type="expression" dxfId="3" priority="6">
      <formula>$G102="M"</formula>
    </cfRule>
  </conditionalFormatting>
  <conditionalFormatting sqref="O102:O107">
    <cfRule type="expression" dxfId="2" priority="3">
      <formula>#REF!="M"</formula>
    </cfRule>
  </conditionalFormatting>
  <conditionalFormatting sqref="Q102:Q107">
    <cfRule type="expression" dxfId="1" priority="1">
      <formula>#REF!="M"</formula>
    </cfRule>
  </conditionalFormatting>
  <conditionalFormatting sqref="P102:P107">
    <cfRule type="expression" dxfId="0" priority="2">
      <formula>$I102="M"</formula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620" scale="66" orientation="landscape" horizontalDpi="4294967295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9B6C652-A726-4275-B532-F96FBAEA6F00}">
            <x14:dataBar minLength="0" maxLength="100" negativeBarColorSameAsPositive="1" axisPosition="none">
              <x14:cfvo type="min"/>
              <x14:cfvo type="max"/>
            </x14:dataBar>
          </x14:cfRule>
          <xm:sqref>AK217</xm:sqref>
        </x14:conditionalFormatting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AK218:AK63142 AK1:AK9</xm:sqref>
        </x14:conditionalFormatting>
        <x14:conditionalFormatting xmlns:xm="http://schemas.microsoft.com/office/excel/2006/main">
          <x14:cfRule type="dataBar" id="{0CE3B587-90B4-46A6-9749-FF03FAEBB71A}">
            <x14:dataBar minLength="0" maxLength="100" negativeBarColorSameAsPositive="1" axisPosition="none">
              <x14:cfvo type="min"/>
              <x14:cfvo type="max"/>
            </x14:dataBar>
          </x14:cfRule>
          <xm:sqref>AK10:AK216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5"/>
  <sheetViews>
    <sheetView workbookViewId="0">
      <selection activeCell="B4" sqref="B4"/>
    </sheetView>
  </sheetViews>
  <sheetFormatPr defaultColWidth="9.109375" defaultRowHeight="13.2" x14ac:dyDescent="0.25"/>
  <cols>
    <col min="1" max="1" width="4.109375" style="1" customWidth="1"/>
    <col min="2" max="2" width="13.88671875" style="1" customWidth="1"/>
    <col min="3" max="3" width="65.5546875" style="1" customWidth="1"/>
    <col min="4" max="4" width="12.109375" style="1" bestFit="1" customWidth="1"/>
    <col min="5" max="16384" width="9.109375" style="1"/>
  </cols>
  <sheetData>
    <row r="1" spans="2:4" ht="13.8" thickBot="1" x14ac:dyDescent="0.3"/>
    <row r="2" spans="2:4" ht="15.6" thickBot="1" x14ac:dyDescent="0.3">
      <c r="B2" s="14" t="s">
        <v>3</v>
      </c>
      <c r="C2" s="14" t="s">
        <v>2</v>
      </c>
      <c r="D2" s="13" t="s">
        <v>59</v>
      </c>
    </row>
    <row r="3" spans="2:4" x14ac:dyDescent="0.25">
      <c r="B3" s="12" t="s">
        <v>58</v>
      </c>
      <c r="C3" s="11" t="s">
        <v>57</v>
      </c>
      <c r="D3" s="10">
        <v>60</v>
      </c>
    </row>
    <row r="4" spans="2:4" x14ac:dyDescent="0.25">
      <c r="B4" s="9" t="s">
        <v>8</v>
      </c>
      <c r="C4" s="3" t="s">
        <v>7</v>
      </c>
      <c r="D4" s="8">
        <v>80</v>
      </c>
    </row>
    <row r="5" spans="2:4" x14ac:dyDescent="0.25">
      <c r="B5" s="135" t="s">
        <v>132</v>
      </c>
      <c r="C5" s="3" t="s">
        <v>142</v>
      </c>
      <c r="D5" s="8">
        <v>120</v>
      </c>
    </row>
    <row r="6" spans="2:4" x14ac:dyDescent="0.25">
      <c r="B6" s="135" t="s">
        <v>131</v>
      </c>
      <c r="C6" s="3" t="s">
        <v>138</v>
      </c>
      <c r="D6" s="8">
        <v>60</v>
      </c>
    </row>
    <row r="7" spans="2:4" x14ac:dyDescent="0.25">
      <c r="B7" s="9" t="s">
        <v>50</v>
      </c>
      <c r="C7" s="3" t="s">
        <v>49</v>
      </c>
      <c r="D7" s="8">
        <v>60</v>
      </c>
    </row>
    <row r="8" spans="2:4" x14ac:dyDescent="0.25">
      <c r="B8" s="9" t="s">
        <v>16</v>
      </c>
      <c r="C8" s="3" t="s">
        <v>15</v>
      </c>
      <c r="D8" s="8">
        <v>60</v>
      </c>
    </row>
    <row r="9" spans="2:4" x14ac:dyDescent="0.25">
      <c r="B9" s="9" t="s">
        <v>19</v>
      </c>
      <c r="C9" s="3" t="s">
        <v>18</v>
      </c>
      <c r="D9" s="8">
        <v>60</v>
      </c>
    </row>
    <row r="10" spans="2:4" x14ac:dyDescent="0.25">
      <c r="B10" s="9" t="s">
        <v>36</v>
      </c>
      <c r="C10" s="3" t="s">
        <v>146</v>
      </c>
      <c r="D10" s="8">
        <v>100</v>
      </c>
    </row>
    <row r="11" spans="2:4" x14ac:dyDescent="0.25">
      <c r="B11" s="135" t="s">
        <v>147</v>
      </c>
      <c r="C11" s="3" t="s">
        <v>150</v>
      </c>
      <c r="D11" s="8">
        <v>100</v>
      </c>
    </row>
    <row r="12" spans="2:4" x14ac:dyDescent="0.25">
      <c r="B12" s="9" t="s">
        <v>143</v>
      </c>
      <c r="C12" s="3" t="s">
        <v>144</v>
      </c>
      <c r="D12" s="8">
        <v>120</v>
      </c>
    </row>
    <row r="13" spans="2:4" x14ac:dyDescent="0.25">
      <c r="B13" s="9" t="s">
        <v>48</v>
      </c>
      <c r="C13" s="3" t="s">
        <v>47</v>
      </c>
      <c r="D13" s="8">
        <v>120</v>
      </c>
    </row>
    <row r="14" spans="2:4" x14ac:dyDescent="0.25">
      <c r="B14" s="9" t="s">
        <v>165</v>
      </c>
      <c r="C14" s="3" t="s">
        <v>166</v>
      </c>
      <c r="D14" s="8">
        <v>120</v>
      </c>
    </row>
    <row r="15" spans="2:4" x14ac:dyDescent="0.25">
      <c r="B15" s="135" t="s">
        <v>135</v>
      </c>
      <c r="C15" s="3" t="s">
        <v>141</v>
      </c>
      <c r="D15" s="8">
        <v>120</v>
      </c>
    </row>
    <row r="16" spans="2:4" x14ac:dyDescent="0.25">
      <c r="B16" s="9" t="s">
        <v>29</v>
      </c>
      <c r="C16" s="3" t="s">
        <v>28</v>
      </c>
      <c r="D16" s="8">
        <v>120</v>
      </c>
    </row>
    <row r="17" spans="2:4" x14ac:dyDescent="0.25">
      <c r="B17" s="9" t="s">
        <v>27</v>
      </c>
      <c r="C17" s="3" t="s">
        <v>26</v>
      </c>
      <c r="D17" s="8">
        <v>120</v>
      </c>
    </row>
    <row r="18" spans="2:4" x14ac:dyDescent="0.25">
      <c r="B18" s="9" t="s">
        <v>46</v>
      </c>
      <c r="C18" s="3" t="s">
        <v>45</v>
      </c>
      <c r="D18" s="8">
        <v>120</v>
      </c>
    </row>
    <row r="19" spans="2:4" x14ac:dyDescent="0.25">
      <c r="B19" s="9" t="s">
        <v>25</v>
      </c>
      <c r="C19" s="3" t="s">
        <v>24</v>
      </c>
      <c r="D19" s="8">
        <v>60</v>
      </c>
    </row>
    <row r="20" spans="2:4" x14ac:dyDescent="0.25">
      <c r="B20" s="9" t="s">
        <v>42</v>
      </c>
      <c r="C20" s="3" t="s">
        <v>41</v>
      </c>
      <c r="D20" s="8">
        <v>60</v>
      </c>
    </row>
    <row r="21" spans="2:4" x14ac:dyDescent="0.25">
      <c r="B21" s="135" t="s">
        <v>134</v>
      </c>
      <c r="C21" s="3" t="s">
        <v>140</v>
      </c>
      <c r="D21" s="8">
        <v>80</v>
      </c>
    </row>
    <row r="22" spans="2:4" x14ac:dyDescent="0.25">
      <c r="B22" s="9" t="s">
        <v>112</v>
      </c>
      <c r="C22" s="3" t="s">
        <v>113</v>
      </c>
      <c r="D22" s="8">
        <v>80</v>
      </c>
    </row>
    <row r="23" spans="2:4" x14ac:dyDescent="0.25">
      <c r="B23" s="9" t="s">
        <v>33</v>
      </c>
      <c r="C23" s="3" t="s">
        <v>32</v>
      </c>
      <c r="D23" s="8">
        <v>80</v>
      </c>
    </row>
    <row r="24" spans="2:4" x14ac:dyDescent="0.25">
      <c r="B24" s="9" t="s">
        <v>12</v>
      </c>
      <c r="C24" s="3" t="s">
        <v>11</v>
      </c>
      <c r="D24" s="8">
        <v>80</v>
      </c>
    </row>
    <row r="25" spans="2:4" x14ac:dyDescent="0.25">
      <c r="B25" s="9" t="s">
        <v>35</v>
      </c>
      <c r="C25" s="3" t="s">
        <v>34</v>
      </c>
      <c r="D25" s="8">
        <v>80</v>
      </c>
    </row>
    <row r="26" spans="2:4" x14ac:dyDescent="0.25">
      <c r="B26" s="135" t="s">
        <v>148</v>
      </c>
      <c r="C26" s="3" t="s">
        <v>149</v>
      </c>
      <c r="D26" s="8">
        <v>80</v>
      </c>
    </row>
    <row r="27" spans="2:4" x14ac:dyDescent="0.25">
      <c r="B27" s="9" t="s">
        <v>124</v>
      </c>
      <c r="C27" s="3" t="s">
        <v>123</v>
      </c>
      <c r="D27" s="8">
        <v>100</v>
      </c>
    </row>
    <row r="28" spans="2:4" x14ac:dyDescent="0.25">
      <c r="B28" s="9" t="s">
        <v>178</v>
      </c>
      <c r="C28" s="3" t="s">
        <v>123</v>
      </c>
      <c r="D28" s="8">
        <v>100</v>
      </c>
    </row>
    <row r="29" spans="2:4" x14ac:dyDescent="0.25">
      <c r="B29" s="9" t="s">
        <v>40</v>
      </c>
      <c r="C29" s="3" t="s">
        <v>39</v>
      </c>
      <c r="D29" s="8">
        <v>0</v>
      </c>
    </row>
    <row r="30" spans="2:4" x14ac:dyDescent="0.25">
      <c r="B30" s="135" t="s">
        <v>129</v>
      </c>
      <c r="C30" s="3" t="s">
        <v>136</v>
      </c>
      <c r="D30" s="8">
        <v>60</v>
      </c>
    </row>
    <row r="31" spans="2:4" x14ac:dyDescent="0.25">
      <c r="B31" s="9" t="s">
        <v>56</v>
      </c>
      <c r="C31" s="3" t="s">
        <v>55</v>
      </c>
      <c r="D31" s="8">
        <v>60</v>
      </c>
    </row>
    <row r="32" spans="2:4" x14ac:dyDescent="0.25">
      <c r="B32" s="9" t="s">
        <v>52</v>
      </c>
      <c r="C32" s="3" t="s">
        <v>51</v>
      </c>
      <c r="D32" s="8">
        <v>80</v>
      </c>
    </row>
    <row r="33" spans="2:4" x14ac:dyDescent="0.25">
      <c r="B33" s="9" t="s">
        <v>38</v>
      </c>
      <c r="C33" s="3" t="s">
        <v>37</v>
      </c>
      <c r="D33" s="8">
        <v>70</v>
      </c>
    </row>
    <row r="34" spans="2:4" x14ac:dyDescent="0.25">
      <c r="B34" s="9" t="s">
        <v>14</v>
      </c>
      <c r="C34" s="3" t="s">
        <v>13</v>
      </c>
      <c r="D34" s="8">
        <v>70</v>
      </c>
    </row>
    <row r="35" spans="2:4" x14ac:dyDescent="0.25">
      <c r="B35" s="9" t="s">
        <v>17</v>
      </c>
      <c r="C35" s="3" t="s">
        <v>207</v>
      </c>
      <c r="D35" s="8">
        <v>80</v>
      </c>
    </row>
    <row r="36" spans="2:4" x14ac:dyDescent="0.25">
      <c r="B36" s="9" t="s">
        <v>111</v>
      </c>
      <c r="C36" s="3" t="s">
        <v>176</v>
      </c>
      <c r="D36" s="8">
        <v>80</v>
      </c>
    </row>
    <row r="37" spans="2:4" x14ac:dyDescent="0.25">
      <c r="B37" s="9" t="s">
        <v>44</v>
      </c>
      <c r="C37" s="3" t="s">
        <v>43</v>
      </c>
      <c r="D37" s="8">
        <v>80</v>
      </c>
    </row>
    <row r="38" spans="2:4" x14ac:dyDescent="0.25">
      <c r="B38" s="9" t="s">
        <v>23</v>
      </c>
      <c r="C38" s="3" t="s">
        <v>22</v>
      </c>
      <c r="D38" s="8">
        <v>80</v>
      </c>
    </row>
    <row r="39" spans="2:4" x14ac:dyDescent="0.25">
      <c r="B39" s="9" t="s">
        <v>21</v>
      </c>
      <c r="C39" s="3" t="s">
        <v>20</v>
      </c>
      <c r="D39" s="8">
        <v>80</v>
      </c>
    </row>
    <row r="40" spans="2:4" x14ac:dyDescent="0.25">
      <c r="B40" s="9" t="s">
        <v>31</v>
      </c>
      <c r="C40" s="3" t="s">
        <v>30</v>
      </c>
      <c r="D40" s="8">
        <v>80</v>
      </c>
    </row>
    <row r="41" spans="2:4" x14ac:dyDescent="0.25">
      <c r="B41" s="9" t="s">
        <v>114</v>
      </c>
      <c r="C41" s="3" t="s">
        <v>126</v>
      </c>
      <c r="D41" s="8">
        <v>80</v>
      </c>
    </row>
    <row r="42" spans="2:4" x14ac:dyDescent="0.25">
      <c r="B42" s="9" t="s">
        <v>107</v>
      </c>
      <c r="C42" s="3" t="s">
        <v>108</v>
      </c>
      <c r="D42" s="8">
        <v>80</v>
      </c>
    </row>
    <row r="43" spans="2:4" x14ac:dyDescent="0.25">
      <c r="B43" s="9" t="s">
        <v>6</v>
      </c>
      <c r="C43" s="3" t="s">
        <v>5</v>
      </c>
      <c r="D43" s="8">
        <v>60</v>
      </c>
    </row>
    <row r="44" spans="2:4" x14ac:dyDescent="0.25">
      <c r="B44" s="135" t="s">
        <v>130</v>
      </c>
      <c r="C44" s="3" t="s">
        <v>137</v>
      </c>
      <c r="D44" s="8">
        <v>80</v>
      </c>
    </row>
    <row r="45" spans="2:4" x14ac:dyDescent="0.25">
      <c r="B45" s="9" t="s">
        <v>54</v>
      </c>
      <c r="C45" s="3" t="s">
        <v>53</v>
      </c>
      <c r="D45" s="8">
        <v>60</v>
      </c>
    </row>
    <row r="46" spans="2:4" x14ac:dyDescent="0.25">
      <c r="B46" s="9" t="s">
        <v>193</v>
      </c>
      <c r="C46" s="3" t="s">
        <v>145</v>
      </c>
      <c r="D46" s="8">
        <v>100</v>
      </c>
    </row>
    <row r="47" spans="2:4" x14ac:dyDescent="0.25">
      <c r="B47" s="135" t="s">
        <v>167</v>
      </c>
      <c r="C47" s="3" t="s">
        <v>125</v>
      </c>
      <c r="D47" s="8">
        <v>100</v>
      </c>
    </row>
    <row r="48" spans="2:4" x14ac:dyDescent="0.25">
      <c r="B48" s="9" t="s">
        <v>168</v>
      </c>
      <c r="C48" s="3" t="s">
        <v>122</v>
      </c>
      <c r="D48" s="8">
        <v>100</v>
      </c>
    </row>
    <row r="49" spans="2:4" x14ac:dyDescent="0.25">
      <c r="B49" s="9" t="s">
        <v>169</v>
      </c>
      <c r="C49" s="3" t="s">
        <v>170</v>
      </c>
      <c r="D49" s="8">
        <v>100</v>
      </c>
    </row>
    <row r="50" spans="2:4" x14ac:dyDescent="0.25">
      <c r="B50" s="9" t="s">
        <v>172</v>
      </c>
      <c r="C50" s="3" t="s">
        <v>171</v>
      </c>
      <c r="D50" s="8">
        <v>100</v>
      </c>
    </row>
    <row r="51" spans="2:4" x14ac:dyDescent="0.25">
      <c r="B51" s="135" t="s">
        <v>174</v>
      </c>
      <c r="C51" s="3" t="s">
        <v>175</v>
      </c>
      <c r="D51" s="8">
        <v>100</v>
      </c>
    </row>
    <row r="52" spans="2:4" x14ac:dyDescent="0.25">
      <c r="B52" s="135" t="s">
        <v>133</v>
      </c>
      <c r="C52" s="3" t="s">
        <v>139</v>
      </c>
      <c r="D52" s="8">
        <v>100</v>
      </c>
    </row>
    <row r="53" spans="2:4" x14ac:dyDescent="0.25">
      <c r="B53" s="9" t="s">
        <v>109</v>
      </c>
      <c r="C53" s="3" t="s">
        <v>110</v>
      </c>
      <c r="D53" s="8">
        <v>100</v>
      </c>
    </row>
    <row r="54" spans="2:4" x14ac:dyDescent="0.25">
      <c r="B54" s="9" t="s">
        <v>10</v>
      </c>
      <c r="C54" s="3" t="s">
        <v>9</v>
      </c>
      <c r="D54" s="8">
        <v>100</v>
      </c>
    </row>
    <row r="55" spans="2:4" x14ac:dyDescent="0.25">
      <c r="B55" s="9" t="s">
        <v>177</v>
      </c>
      <c r="C55" s="3" t="s">
        <v>173</v>
      </c>
      <c r="D55" s="8">
        <v>100</v>
      </c>
    </row>
    <row r="56" spans="2:4" x14ac:dyDescent="0.25">
      <c r="B56" s="9" t="s">
        <v>196</v>
      </c>
      <c r="C56" s="3" t="s">
        <v>208</v>
      </c>
      <c r="D56" s="8">
        <v>100</v>
      </c>
    </row>
    <row r="57" spans="2:4" x14ac:dyDescent="0.25">
      <c r="B57" s="9" t="s">
        <v>197</v>
      </c>
      <c r="C57" s="3" t="s">
        <v>209</v>
      </c>
      <c r="D57" s="8">
        <v>100</v>
      </c>
    </row>
    <row r="58" spans="2:4" x14ac:dyDescent="0.25">
      <c r="B58" s="9" t="s">
        <v>198</v>
      </c>
      <c r="C58" s="3" t="s">
        <v>210</v>
      </c>
      <c r="D58" s="8">
        <v>80</v>
      </c>
    </row>
    <row r="59" spans="2:4" x14ac:dyDescent="0.25">
      <c r="B59" s="9" t="s">
        <v>200</v>
      </c>
      <c r="C59" s="3" t="s">
        <v>211</v>
      </c>
      <c r="D59" s="8">
        <v>100</v>
      </c>
    </row>
    <row r="60" spans="2:4" x14ac:dyDescent="0.25">
      <c r="B60" s="9" t="s">
        <v>201</v>
      </c>
      <c r="C60" s="3" t="s">
        <v>212</v>
      </c>
      <c r="D60" s="8">
        <v>80</v>
      </c>
    </row>
    <row r="61" spans="2:4" x14ac:dyDescent="0.25">
      <c r="B61" s="9"/>
      <c r="C61" s="3"/>
      <c r="D61" s="8"/>
    </row>
    <row r="62" spans="2:4" x14ac:dyDescent="0.25">
      <c r="B62" s="9"/>
      <c r="C62" s="3"/>
      <c r="D62" s="8"/>
    </row>
    <row r="63" spans="2:4" x14ac:dyDescent="0.25">
      <c r="B63" s="9"/>
      <c r="C63" s="3"/>
      <c r="D63" s="8"/>
    </row>
    <row r="64" spans="2:4" x14ac:dyDescent="0.25">
      <c r="B64" s="9"/>
      <c r="C64" s="3"/>
      <c r="D64" s="8"/>
    </row>
    <row r="65" spans="2:4" x14ac:dyDescent="0.25">
      <c r="B65" s="9"/>
      <c r="C65" s="3"/>
      <c r="D65" s="8"/>
    </row>
    <row r="66" spans="2:4" x14ac:dyDescent="0.25">
      <c r="B66" s="9"/>
      <c r="C66" s="3"/>
      <c r="D66" s="8"/>
    </row>
    <row r="67" spans="2:4" x14ac:dyDescent="0.25">
      <c r="B67" s="9"/>
      <c r="C67" s="3"/>
      <c r="D67" s="8"/>
    </row>
    <row r="68" spans="2:4" x14ac:dyDescent="0.25">
      <c r="B68" s="9"/>
      <c r="C68" s="3"/>
      <c r="D68" s="8"/>
    </row>
    <row r="69" spans="2:4" x14ac:dyDescent="0.25">
      <c r="B69" s="9"/>
      <c r="C69" s="3"/>
      <c r="D69" s="8"/>
    </row>
    <row r="70" spans="2:4" x14ac:dyDescent="0.25">
      <c r="B70" s="9"/>
      <c r="C70" s="3"/>
      <c r="D70" s="8"/>
    </row>
    <row r="71" spans="2:4" x14ac:dyDescent="0.25">
      <c r="B71" s="9"/>
      <c r="C71" s="3"/>
      <c r="D71" s="8"/>
    </row>
    <row r="72" spans="2:4" x14ac:dyDescent="0.25">
      <c r="B72" s="9"/>
      <c r="C72" s="131"/>
      <c r="D72" s="8"/>
    </row>
    <row r="73" spans="2:4" x14ac:dyDescent="0.25">
      <c r="B73" s="9"/>
      <c r="C73" s="3"/>
      <c r="D73" s="8"/>
    </row>
    <row r="74" spans="2:4" x14ac:dyDescent="0.25">
      <c r="B74" s="9"/>
      <c r="C74" s="3"/>
      <c r="D74" s="8"/>
    </row>
    <row r="75" spans="2:4" ht="13.8" thickBot="1" x14ac:dyDescent="0.3">
      <c r="B75" s="7"/>
      <c r="C75" s="6"/>
      <c r="D75" s="5"/>
    </row>
  </sheetData>
  <autoFilter ref="B2:D60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424"/>
  <sheetViews>
    <sheetView zoomScale="110" zoomScaleNormal="110" workbookViewId="0">
      <selection activeCell="B34" sqref="B34"/>
    </sheetView>
  </sheetViews>
  <sheetFormatPr defaultColWidth="9.109375" defaultRowHeight="13.2" x14ac:dyDescent="0.25"/>
  <cols>
    <col min="1" max="1" width="5.33203125" style="187" bestFit="1" customWidth="1"/>
    <col min="2" max="2" width="22.5546875" style="1" customWidth="1"/>
    <col min="3" max="3" width="68.6640625" style="1" customWidth="1"/>
    <col min="4" max="4" width="8.6640625" style="1" customWidth="1"/>
    <col min="5" max="5" width="17.33203125" style="1" bestFit="1" customWidth="1"/>
    <col min="6" max="16384" width="9.109375" style="1"/>
  </cols>
  <sheetData>
    <row r="2" spans="1:5" ht="12.6" customHeight="1" x14ac:dyDescent="0.25">
      <c r="A2" s="182" t="s">
        <v>4</v>
      </c>
      <c r="B2" s="4" t="s">
        <v>3</v>
      </c>
      <c r="C2" s="4" t="s">
        <v>2</v>
      </c>
      <c r="D2" s="4" t="s">
        <v>1</v>
      </c>
      <c r="E2" s="4" t="s">
        <v>0</v>
      </c>
    </row>
    <row r="3" spans="1:5" x14ac:dyDescent="0.25">
      <c r="A3" s="183">
        <v>1</v>
      </c>
      <c r="B3" s="152" t="s">
        <v>214</v>
      </c>
      <c r="C3" s="3" t="s">
        <v>277</v>
      </c>
      <c r="D3" s="134" t="s">
        <v>179</v>
      </c>
      <c r="E3" s="176"/>
    </row>
    <row r="4" spans="1:5" x14ac:dyDescent="0.25">
      <c r="A4" s="183">
        <v>2</v>
      </c>
      <c r="B4" s="177">
        <v>75202199001</v>
      </c>
      <c r="C4" s="3" t="s">
        <v>219</v>
      </c>
      <c r="D4" s="134" t="s">
        <v>181</v>
      </c>
      <c r="E4" s="176">
        <v>11.82</v>
      </c>
    </row>
    <row r="5" spans="1:5" x14ac:dyDescent="0.25">
      <c r="A5" s="183">
        <v>3</v>
      </c>
      <c r="B5" s="235" t="s">
        <v>280</v>
      </c>
      <c r="C5" s="3" t="s">
        <v>285</v>
      </c>
      <c r="D5" s="134" t="s">
        <v>181</v>
      </c>
      <c r="E5" s="176">
        <v>3.08</v>
      </c>
    </row>
    <row r="6" spans="1:5" x14ac:dyDescent="0.25">
      <c r="A6" s="183">
        <v>3</v>
      </c>
      <c r="B6" s="152" t="s">
        <v>192</v>
      </c>
      <c r="C6" s="3" t="s">
        <v>220</v>
      </c>
      <c r="D6" s="134" t="s">
        <v>179</v>
      </c>
      <c r="E6" s="176">
        <v>0</v>
      </c>
    </row>
    <row r="7" spans="1:5" x14ac:dyDescent="0.25">
      <c r="A7" s="183">
        <v>4</v>
      </c>
      <c r="B7" s="188">
        <v>99511001022112</v>
      </c>
      <c r="C7" s="3" t="s">
        <v>221</v>
      </c>
      <c r="D7" s="134" t="s">
        <v>179</v>
      </c>
      <c r="E7" s="176">
        <v>11.63</v>
      </c>
    </row>
    <row r="8" spans="1:5" x14ac:dyDescent="0.25">
      <c r="A8" s="183">
        <v>2</v>
      </c>
      <c r="B8" s="177">
        <v>75202201001</v>
      </c>
      <c r="C8" s="3" t="s">
        <v>202</v>
      </c>
      <c r="D8" s="134" t="s">
        <v>179</v>
      </c>
      <c r="E8" s="176">
        <v>17.170000000000002</v>
      </c>
    </row>
    <row r="9" spans="1:5" x14ac:dyDescent="0.25">
      <c r="A9" s="183">
        <v>3</v>
      </c>
      <c r="B9" s="152" t="s">
        <v>194</v>
      </c>
      <c r="C9" s="3" t="s">
        <v>222</v>
      </c>
      <c r="D9" s="134" t="s">
        <v>181</v>
      </c>
      <c r="E9" s="176">
        <v>3.08</v>
      </c>
    </row>
    <row r="10" spans="1:5" x14ac:dyDescent="0.25">
      <c r="A10" s="183">
        <v>3</v>
      </c>
      <c r="B10" s="152" t="s">
        <v>195</v>
      </c>
      <c r="C10" s="3" t="s">
        <v>203</v>
      </c>
      <c r="D10" s="134" t="s">
        <v>179</v>
      </c>
      <c r="E10" s="176">
        <v>0</v>
      </c>
    </row>
    <row r="11" spans="1:5" x14ac:dyDescent="0.25">
      <c r="A11" s="183">
        <v>4</v>
      </c>
      <c r="B11" s="188">
        <v>99511001041161</v>
      </c>
      <c r="C11" s="3" t="s">
        <v>223</v>
      </c>
      <c r="D11" s="134" t="s">
        <v>179</v>
      </c>
      <c r="E11" s="176">
        <v>19.579999999999998</v>
      </c>
    </row>
    <row r="12" spans="1:5" x14ac:dyDescent="0.25">
      <c r="A12" s="183">
        <v>2</v>
      </c>
      <c r="B12" s="152">
        <v>75205199002</v>
      </c>
      <c r="C12" s="3" t="s">
        <v>224</v>
      </c>
      <c r="D12" s="134" t="s">
        <v>181</v>
      </c>
      <c r="E12" s="176">
        <v>0</v>
      </c>
    </row>
    <row r="13" spans="1:5" x14ac:dyDescent="0.25">
      <c r="A13" s="183">
        <v>3</v>
      </c>
      <c r="B13" s="152">
        <v>75593004001</v>
      </c>
      <c r="C13" s="3" t="s">
        <v>225</v>
      </c>
      <c r="D13" s="134" t="s">
        <v>179</v>
      </c>
      <c r="E13" s="176">
        <v>72.16</v>
      </c>
    </row>
    <row r="14" spans="1:5" x14ac:dyDescent="0.25">
      <c r="A14" s="183">
        <v>2</v>
      </c>
      <c r="B14" s="152">
        <v>75206199001</v>
      </c>
      <c r="C14" s="3" t="s">
        <v>226</v>
      </c>
      <c r="D14" s="134" t="s">
        <v>181</v>
      </c>
      <c r="E14" s="176">
        <v>0</v>
      </c>
    </row>
    <row r="15" spans="1:5" x14ac:dyDescent="0.25">
      <c r="A15" s="183">
        <v>3</v>
      </c>
      <c r="B15" s="177">
        <v>75593009006</v>
      </c>
      <c r="C15" s="3" t="s">
        <v>227</v>
      </c>
      <c r="D15" s="134" t="s">
        <v>179</v>
      </c>
      <c r="E15" s="176">
        <v>24.36</v>
      </c>
    </row>
    <row r="16" spans="1:5" x14ac:dyDescent="0.25">
      <c r="A16" s="183">
        <v>2</v>
      </c>
      <c r="B16" s="152">
        <v>75208199001</v>
      </c>
      <c r="C16" s="3" t="s">
        <v>204</v>
      </c>
      <c r="D16" s="134" t="s">
        <v>181</v>
      </c>
      <c r="E16" s="176">
        <v>6.82</v>
      </c>
    </row>
    <row r="17" spans="1:5" x14ac:dyDescent="0.25">
      <c r="A17" s="183">
        <v>3</v>
      </c>
      <c r="B17" s="152" t="s">
        <v>199</v>
      </c>
      <c r="C17" s="3" t="s">
        <v>228</v>
      </c>
      <c r="D17" s="134" t="s">
        <v>179</v>
      </c>
      <c r="E17" s="176">
        <v>0</v>
      </c>
    </row>
    <row r="18" spans="1:5" x14ac:dyDescent="0.25">
      <c r="A18" s="183">
        <v>4</v>
      </c>
      <c r="B18" s="188">
        <v>99511003047019</v>
      </c>
      <c r="C18" s="3" t="s">
        <v>229</v>
      </c>
      <c r="D18" s="134" t="s">
        <v>179</v>
      </c>
      <c r="E18" s="176">
        <v>4.3499999999999996</v>
      </c>
    </row>
    <row r="19" spans="1:5" x14ac:dyDescent="0.25">
      <c r="A19" s="183">
        <v>2</v>
      </c>
      <c r="B19" s="152">
        <v>75212199002</v>
      </c>
      <c r="C19" s="3" t="s">
        <v>230</v>
      </c>
      <c r="D19" s="134" t="s">
        <v>179</v>
      </c>
      <c r="E19" s="176">
        <v>0</v>
      </c>
    </row>
    <row r="20" spans="1:5" x14ac:dyDescent="0.25">
      <c r="A20" s="183">
        <v>3</v>
      </c>
      <c r="B20" s="152">
        <v>75212199001</v>
      </c>
      <c r="C20" s="3" t="s">
        <v>231</v>
      </c>
      <c r="D20" s="134" t="s">
        <v>179</v>
      </c>
      <c r="E20" s="176">
        <v>5.25</v>
      </c>
    </row>
    <row r="21" spans="1:5" x14ac:dyDescent="0.25">
      <c r="A21" s="183">
        <v>2</v>
      </c>
      <c r="B21" s="152">
        <v>75215199001</v>
      </c>
      <c r="C21" s="3" t="s">
        <v>232</v>
      </c>
      <c r="D21" s="134" t="s">
        <v>179</v>
      </c>
      <c r="E21" s="176">
        <v>0</v>
      </c>
    </row>
    <row r="22" spans="1:5" x14ac:dyDescent="0.25">
      <c r="A22" s="183">
        <v>3</v>
      </c>
      <c r="B22" s="189">
        <v>99511003041128</v>
      </c>
      <c r="C22" s="3" t="s">
        <v>233</v>
      </c>
      <c r="D22" s="134" t="s">
        <v>179</v>
      </c>
      <c r="E22" s="178">
        <v>25</v>
      </c>
    </row>
    <row r="23" spans="1:5" x14ac:dyDescent="0.25">
      <c r="A23" s="183">
        <v>2</v>
      </c>
      <c r="B23" s="152">
        <v>75608201001</v>
      </c>
      <c r="C23" s="3" t="s">
        <v>234</v>
      </c>
      <c r="D23" s="134" t="s">
        <v>179</v>
      </c>
      <c r="E23" s="176">
        <v>0</v>
      </c>
    </row>
    <row r="24" spans="1:5" x14ac:dyDescent="0.25">
      <c r="A24" s="183">
        <v>3</v>
      </c>
      <c r="B24" s="152">
        <v>75595002001</v>
      </c>
      <c r="C24" s="3" t="s">
        <v>235</v>
      </c>
      <c r="D24" s="134" t="s">
        <v>179</v>
      </c>
      <c r="E24" s="176">
        <v>6.9</v>
      </c>
    </row>
    <row r="25" spans="1:5" x14ac:dyDescent="0.25">
      <c r="A25" s="183">
        <v>2</v>
      </c>
      <c r="B25" s="152">
        <v>76213101001</v>
      </c>
      <c r="C25" s="3" t="s">
        <v>236</v>
      </c>
      <c r="D25" s="134" t="s">
        <v>181</v>
      </c>
      <c r="E25" s="176">
        <v>0</v>
      </c>
    </row>
    <row r="26" spans="1:5" x14ac:dyDescent="0.25">
      <c r="A26" s="183">
        <v>3</v>
      </c>
      <c r="B26" s="177" t="s">
        <v>237</v>
      </c>
      <c r="C26" s="3" t="s">
        <v>238</v>
      </c>
      <c r="D26" s="134" t="s">
        <v>181</v>
      </c>
      <c r="E26" s="176">
        <v>6.04</v>
      </c>
    </row>
    <row r="27" spans="1:5" x14ac:dyDescent="0.25">
      <c r="A27" s="183">
        <v>3</v>
      </c>
      <c r="B27" s="152" t="s">
        <v>239</v>
      </c>
      <c r="C27" s="3" t="s">
        <v>240</v>
      </c>
      <c r="D27" s="134" t="s">
        <v>179</v>
      </c>
      <c r="E27" s="176">
        <v>0</v>
      </c>
    </row>
    <row r="28" spans="1:5" x14ac:dyDescent="0.25">
      <c r="A28" s="183">
        <v>4</v>
      </c>
      <c r="B28" s="189">
        <v>99511001102056</v>
      </c>
      <c r="C28" s="3" t="s">
        <v>241</v>
      </c>
      <c r="D28" s="134" t="s">
        <v>179</v>
      </c>
      <c r="E28" s="176">
        <v>46.19</v>
      </c>
    </row>
    <row r="29" spans="1:5" x14ac:dyDescent="0.25">
      <c r="A29" s="183">
        <v>2</v>
      </c>
      <c r="B29" s="152">
        <v>76214199001</v>
      </c>
      <c r="C29" s="3" t="s">
        <v>242</v>
      </c>
      <c r="D29" s="134" t="s">
        <v>179</v>
      </c>
      <c r="E29" s="176">
        <v>0</v>
      </c>
    </row>
    <row r="30" spans="1:5" x14ac:dyDescent="0.25">
      <c r="A30" s="183">
        <v>3</v>
      </c>
      <c r="B30" s="235" t="s">
        <v>283</v>
      </c>
      <c r="C30" s="3" t="s">
        <v>243</v>
      </c>
      <c r="D30" s="134" t="s">
        <v>181</v>
      </c>
      <c r="E30" s="176">
        <v>7.36</v>
      </c>
    </row>
    <row r="31" spans="1:5" x14ac:dyDescent="0.25">
      <c r="A31" s="183">
        <v>3</v>
      </c>
      <c r="B31" s="152" t="s">
        <v>244</v>
      </c>
      <c r="C31" s="3" t="s">
        <v>245</v>
      </c>
      <c r="D31" s="134" t="s">
        <v>179</v>
      </c>
      <c r="E31" s="176">
        <v>0</v>
      </c>
    </row>
    <row r="32" spans="1:5" x14ac:dyDescent="0.25">
      <c r="A32" s="183">
        <v>4</v>
      </c>
      <c r="B32" s="188">
        <v>99511001102036</v>
      </c>
      <c r="C32" s="3" t="s">
        <v>246</v>
      </c>
      <c r="D32" s="134" t="s">
        <v>179</v>
      </c>
      <c r="E32" s="176">
        <v>30.55</v>
      </c>
    </row>
    <row r="33" spans="1:5" x14ac:dyDescent="0.25">
      <c r="A33" s="183">
        <v>2</v>
      </c>
      <c r="B33" s="152">
        <v>40601008004</v>
      </c>
      <c r="C33" s="3" t="s">
        <v>216</v>
      </c>
      <c r="D33" s="134" t="s">
        <v>179</v>
      </c>
      <c r="E33" s="176">
        <v>17.22</v>
      </c>
    </row>
    <row r="34" spans="1:5" x14ac:dyDescent="0.25">
      <c r="A34" s="183">
        <v>3</v>
      </c>
      <c r="B34" s="152">
        <v>70595002005</v>
      </c>
      <c r="C34" s="3" t="s">
        <v>217</v>
      </c>
      <c r="D34" s="134" t="s">
        <v>179</v>
      </c>
      <c r="E34" s="178">
        <v>5</v>
      </c>
    </row>
    <row r="35" spans="1:5" x14ac:dyDescent="0.25">
      <c r="A35" s="183">
        <v>2</v>
      </c>
      <c r="B35" s="152">
        <v>40601008002</v>
      </c>
      <c r="C35" s="3" t="s">
        <v>215</v>
      </c>
      <c r="D35" s="134" t="s">
        <v>179</v>
      </c>
      <c r="E35" s="176">
        <v>8.59</v>
      </c>
    </row>
    <row r="36" spans="1:5" ht="12.6" customHeight="1" x14ac:dyDescent="0.25">
      <c r="A36" s="183">
        <v>2</v>
      </c>
      <c r="B36" s="152">
        <v>70602012001</v>
      </c>
      <c r="C36" s="3" t="s">
        <v>218</v>
      </c>
      <c r="D36" s="134" t="s">
        <v>181</v>
      </c>
      <c r="E36" s="176">
        <v>1.0900000000000001</v>
      </c>
    </row>
    <row r="37" spans="1:5" x14ac:dyDescent="0.25">
      <c r="A37" s="183">
        <v>2</v>
      </c>
      <c r="B37" s="152">
        <v>8890026002</v>
      </c>
      <c r="C37" s="3" t="s">
        <v>247</v>
      </c>
      <c r="D37" s="134" t="s">
        <v>179</v>
      </c>
      <c r="E37" s="176">
        <v>0.66</v>
      </c>
    </row>
    <row r="38" spans="1:5" x14ac:dyDescent="0.25">
      <c r="A38" s="183">
        <v>2</v>
      </c>
      <c r="B38" s="152">
        <v>8890059037</v>
      </c>
      <c r="C38" s="3" t="s">
        <v>248</v>
      </c>
      <c r="D38" s="134" t="s">
        <v>179</v>
      </c>
      <c r="E38" s="176">
        <v>4.37</v>
      </c>
    </row>
    <row r="39" spans="1:5" x14ac:dyDescent="0.25">
      <c r="A39" s="183">
        <v>3</v>
      </c>
      <c r="B39" s="152">
        <v>10795</v>
      </c>
      <c r="C39" s="3" t="s">
        <v>249</v>
      </c>
      <c r="D39" s="134" t="s">
        <v>179</v>
      </c>
      <c r="E39" s="176">
        <v>4.8000000000000001E-2</v>
      </c>
    </row>
    <row r="40" spans="1:5" x14ac:dyDescent="0.25">
      <c r="A40" s="183">
        <v>3</v>
      </c>
      <c r="B40" s="152">
        <v>10797</v>
      </c>
      <c r="C40" s="3" t="s">
        <v>250</v>
      </c>
      <c r="D40" s="134" t="s">
        <v>181</v>
      </c>
      <c r="E40" s="176">
        <v>21.34</v>
      </c>
    </row>
    <row r="41" spans="1:5" x14ac:dyDescent="0.25">
      <c r="A41" s="183">
        <v>3</v>
      </c>
      <c r="B41" s="152">
        <v>14970</v>
      </c>
      <c r="C41" s="3" t="s">
        <v>183</v>
      </c>
      <c r="D41" s="134" t="s">
        <v>180</v>
      </c>
      <c r="E41" s="176">
        <v>29.42</v>
      </c>
    </row>
    <row r="42" spans="1:5" x14ac:dyDescent="0.25">
      <c r="A42" s="183">
        <v>3</v>
      </c>
      <c r="B42" s="152">
        <v>1513</v>
      </c>
      <c r="C42" s="3" t="s">
        <v>205</v>
      </c>
      <c r="D42" s="134" t="s">
        <v>180</v>
      </c>
      <c r="E42" s="176">
        <v>6</v>
      </c>
    </row>
    <row r="43" spans="1:5" x14ac:dyDescent="0.25">
      <c r="A43" s="183">
        <v>3</v>
      </c>
      <c r="B43" s="152">
        <v>16536</v>
      </c>
      <c r="C43" s="3" t="s">
        <v>184</v>
      </c>
      <c r="D43" s="134" t="s">
        <v>181</v>
      </c>
      <c r="E43" s="176">
        <v>49</v>
      </c>
    </row>
    <row r="44" spans="1:5" x14ac:dyDescent="0.25">
      <c r="A44" s="183">
        <v>3</v>
      </c>
      <c r="B44" s="152">
        <v>16816</v>
      </c>
      <c r="C44" s="3" t="s">
        <v>185</v>
      </c>
      <c r="D44" s="134" t="s">
        <v>182</v>
      </c>
      <c r="E44" s="176">
        <v>28.55</v>
      </c>
    </row>
    <row r="45" spans="1:5" x14ac:dyDescent="0.25">
      <c r="A45" s="183">
        <v>3</v>
      </c>
      <c r="B45" s="152">
        <v>70601008004</v>
      </c>
      <c r="C45" s="3" t="s">
        <v>251</v>
      </c>
      <c r="D45" s="134" t="s">
        <v>179</v>
      </c>
      <c r="E45" s="176">
        <v>2.38</v>
      </c>
    </row>
    <row r="46" spans="1:5" x14ac:dyDescent="0.25">
      <c r="A46" s="183">
        <v>3</v>
      </c>
      <c r="B46" s="152">
        <v>70601008008</v>
      </c>
      <c r="C46" s="3" t="s">
        <v>252</v>
      </c>
      <c r="D46" s="134" t="s">
        <v>179</v>
      </c>
      <c r="E46" s="176">
        <v>1.78</v>
      </c>
    </row>
    <row r="47" spans="1:5" x14ac:dyDescent="0.25">
      <c r="A47" s="183">
        <v>3</v>
      </c>
      <c r="B47" s="152">
        <v>8890021001</v>
      </c>
      <c r="C47" s="3" t="s">
        <v>253</v>
      </c>
      <c r="D47" s="134" t="s">
        <v>181</v>
      </c>
      <c r="E47" s="176">
        <v>0.33</v>
      </c>
    </row>
    <row r="48" spans="1:5" x14ac:dyDescent="0.25">
      <c r="A48" s="183">
        <v>3</v>
      </c>
      <c r="B48" s="152">
        <v>8890021002</v>
      </c>
      <c r="C48" s="3" t="s">
        <v>186</v>
      </c>
      <c r="D48" s="134" t="s">
        <v>181</v>
      </c>
      <c r="E48" s="176">
        <v>0.39</v>
      </c>
    </row>
    <row r="49" spans="1:5" x14ac:dyDescent="0.25">
      <c r="A49" s="183">
        <v>3</v>
      </c>
      <c r="B49" s="152">
        <v>8890021003</v>
      </c>
      <c r="C49" s="3" t="s">
        <v>187</v>
      </c>
      <c r="D49" s="134" t="s">
        <v>181</v>
      </c>
      <c r="E49" s="176">
        <v>0.61</v>
      </c>
    </row>
    <row r="50" spans="1:5" x14ac:dyDescent="0.25">
      <c r="A50" s="183">
        <v>3</v>
      </c>
      <c r="B50" s="152">
        <v>8890021007</v>
      </c>
      <c r="C50" s="3" t="s">
        <v>254</v>
      </c>
      <c r="D50" s="134" t="s">
        <v>181</v>
      </c>
      <c r="E50" s="176">
        <v>0.19</v>
      </c>
    </row>
    <row r="51" spans="1:5" x14ac:dyDescent="0.25">
      <c r="A51" s="183">
        <v>3</v>
      </c>
      <c r="B51" s="152">
        <v>99609002002</v>
      </c>
      <c r="C51" s="3" t="s">
        <v>255</v>
      </c>
      <c r="D51" s="134" t="s">
        <v>179</v>
      </c>
      <c r="E51" s="176">
        <v>0.68</v>
      </c>
    </row>
    <row r="52" spans="1:5" x14ac:dyDescent="0.25">
      <c r="A52" s="183">
        <v>3</v>
      </c>
      <c r="B52" s="152">
        <v>99612001002</v>
      </c>
      <c r="C52" s="3" t="s">
        <v>256</v>
      </c>
      <c r="D52" s="134" t="s">
        <v>179</v>
      </c>
      <c r="E52" s="176">
        <v>74.63</v>
      </c>
    </row>
    <row r="53" spans="1:5" x14ac:dyDescent="0.25">
      <c r="A53" s="183">
        <v>2</v>
      </c>
      <c r="B53" s="152">
        <v>99601001003</v>
      </c>
      <c r="C53" s="3" t="s">
        <v>257</v>
      </c>
      <c r="D53" s="134" t="s">
        <v>181</v>
      </c>
      <c r="E53" s="176">
        <v>0.05</v>
      </c>
    </row>
    <row r="54" spans="1:5" x14ac:dyDescent="0.25">
      <c r="A54" s="183">
        <v>2</v>
      </c>
      <c r="B54" s="152">
        <v>99601001013</v>
      </c>
      <c r="C54" s="3" t="s">
        <v>258</v>
      </c>
      <c r="D54" s="134" t="s">
        <v>179</v>
      </c>
      <c r="E54" s="176">
        <v>0.24</v>
      </c>
    </row>
    <row r="55" spans="1:5" x14ac:dyDescent="0.25">
      <c r="A55" s="183">
        <v>2</v>
      </c>
      <c r="B55" s="152">
        <v>99601001014</v>
      </c>
      <c r="C55" s="3" t="s">
        <v>259</v>
      </c>
      <c r="D55" s="134" t="s">
        <v>179</v>
      </c>
      <c r="E55" s="176">
        <v>4.4999999999999998E-2</v>
      </c>
    </row>
    <row r="56" spans="1:5" x14ac:dyDescent="0.25">
      <c r="A56" s="183">
        <v>2</v>
      </c>
      <c r="B56" s="152">
        <v>99601001018</v>
      </c>
      <c r="C56" s="3" t="s">
        <v>260</v>
      </c>
      <c r="D56" s="134" t="s">
        <v>179</v>
      </c>
      <c r="E56" s="176">
        <v>0.33</v>
      </c>
    </row>
    <row r="57" spans="1:5" x14ac:dyDescent="0.25">
      <c r="A57" s="183">
        <v>2</v>
      </c>
      <c r="B57" s="152">
        <v>99601002010</v>
      </c>
      <c r="C57" s="3" t="s">
        <v>261</v>
      </c>
      <c r="D57" s="134" t="s">
        <v>179</v>
      </c>
      <c r="E57" s="176">
        <v>2.66</v>
      </c>
    </row>
    <row r="58" spans="1:5" x14ac:dyDescent="0.25">
      <c r="A58" s="183">
        <v>2</v>
      </c>
      <c r="B58" s="152">
        <v>99601004013</v>
      </c>
      <c r="C58" s="3" t="s">
        <v>206</v>
      </c>
      <c r="D58" s="134" t="s">
        <v>179</v>
      </c>
      <c r="E58" s="176">
        <v>3.67</v>
      </c>
    </row>
    <row r="59" spans="1:5" x14ac:dyDescent="0.25">
      <c r="A59" s="183">
        <v>2</v>
      </c>
      <c r="B59" s="152">
        <v>99602002008</v>
      </c>
      <c r="C59" s="3" t="s">
        <v>262</v>
      </c>
      <c r="D59" s="134" t="s">
        <v>179</v>
      </c>
      <c r="E59" s="176">
        <v>0.74</v>
      </c>
    </row>
    <row r="60" spans="1:5" x14ac:dyDescent="0.25">
      <c r="A60" s="183">
        <v>2</v>
      </c>
      <c r="B60" s="152">
        <v>99602003015</v>
      </c>
      <c r="C60" s="3" t="s">
        <v>263</v>
      </c>
      <c r="D60" s="134" t="s">
        <v>179</v>
      </c>
      <c r="E60" s="176">
        <v>1.02</v>
      </c>
    </row>
    <row r="61" spans="1:5" x14ac:dyDescent="0.25">
      <c r="A61" s="183">
        <v>2</v>
      </c>
      <c r="B61" s="152">
        <v>99602004002</v>
      </c>
      <c r="C61" s="3" t="s">
        <v>264</v>
      </c>
      <c r="D61" s="134" t="s">
        <v>179</v>
      </c>
      <c r="E61" s="176">
        <v>0.65</v>
      </c>
    </row>
    <row r="62" spans="1:5" x14ac:dyDescent="0.25">
      <c r="A62" s="183">
        <v>2</v>
      </c>
      <c r="B62" s="152">
        <v>99602006001</v>
      </c>
      <c r="C62" s="3" t="s">
        <v>265</v>
      </c>
      <c r="D62" s="134" t="s">
        <v>179</v>
      </c>
      <c r="E62" s="176">
        <v>0.13</v>
      </c>
    </row>
    <row r="63" spans="1:5" ht="13.2" customHeight="1" x14ac:dyDescent="0.25">
      <c r="A63" s="183">
        <v>2</v>
      </c>
      <c r="B63" s="152">
        <v>99602009008</v>
      </c>
      <c r="C63" s="3" t="s">
        <v>266</v>
      </c>
      <c r="D63" s="134" t="s">
        <v>181</v>
      </c>
      <c r="E63" s="176">
        <v>0.2</v>
      </c>
    </row>
    <row r="64" spans="1:5" x14ac:dyDescent="0.25">
      <c r="A64" s="183">
        <v>2</v>
      </c>
      <c r="B64" s="152">
        <v>99602010006</v>
      </c>
      <c r="C64" s="3" t="s">
        <v>267</v>
      </c>
      <c r="D64" s="134" t="s">
        <v>181</v>
      </c>
      <c r="E64" s="176">
        <v>0.12</v>
      </c>
    </row>
    <row r="65" spans="1:5" x14ac:dyDescent="0.25">
      <c r="A65" s="183">
        <v>2</v>
      </c>
      <c r="B65" s="152">
        <v>99602015004</v>
      </c>
      <c r="C65" s="3" t="s">
        <v>268</v>
      </c>
      <c r="D65" s="134" t="s">
        <v>179</v>
      </c>
      <c r="E65" s="176">
        <v>0.77</v>
      </c>
    </row>
    <row r="66" spans="1:5" x14ac:dyDescent="0.25">
      <c r="A66" s="183">
        <v>2</v>
      </c>
      <c r="B66" s="152">
        <v>99602015011</v>
      </c>
      <c r="C66" s="3" t="s">
        <v>269</v>
      </c>
      <c r="D66" s="134" t="s">
        <v>179</v>
      </c>
      <c r="E66" s="176">
        <v>0.66</v>
      </c>
    </row>
    <row r="67" spans="1:5" x14ac:dyDescent="0.25">
      <c r="A67" s="183">
        <v>2</v>
      </c>
      <c r="B67" s="152">
        <v>99602022001</v>
      </c>
      <c r="C67" s="3" t="s">
        <v>270</v>
      </c>
      <c r="D67" s="134" t="s">
        <v>179</v>
      </c>
      <c r="E67" s="176">
        <v>0.1</v>
      </c>
    </row>
    <row r="68" spans="1:5" x14ac:dyDescent="0.25">
      <c r="A68" s="183">
        <v>2</v>
      </c>
      <c r="B68" s="152">
        <v>99604003007</v>
      </c>
      <c r="C68" s="3" t="s">
        <v>271</v>
      </c>
      <c r="D68" s="134" t="s">
        <v>181</v>
      </c>
      <c r="E68" s="176">
        <v>8.1</v>
      </c>
    </row>
    <row r="69" spans="1:5" x14ac:dyDescent="0.25">
      <c r="A69" s="183">
        <v>2</v>
      </c>
      <c r="B69" s="152">
        <v>99604003016</v>
      </c>
      <c r="C69" s="3" t="s">
        <v>272</v>
      </c>
      <c r="D69" s="134" t="s">
        <v>181</v>
      </c>
      <c r="E69" s="176">
        <v>5.94</v>
      </c>
    </row>
    <row r="70" spans="1:5" x14ac:dyDescent="0.25">
      <c r="A70" s="183">
        <v>2</v>
      </c>
      <c r="B70" s="152">
        <v>99604004011</v>
      </c>
      <c r="C70" s="3" t="s">
        <v>273</v>
      </c>
      <c r="D70" s="134" t="s">
        <v>181</v>
      </c>
      <c r="E70" s="176">
        <v>14.88</v>
      </c>
    </row>
    <row r="71" spans="1:5" x14ac:dyDescent="0.25">
      <c r="A71" s="183">
        <v>2</v>
      </c>
      <c r="B71" s="152">
        <v>99605001006</v>
      </c>
      <c r="C71" s="3" t="s">
        <v>274</v>
      </c>
      <c r="D71" s="134" t="s">
        <v>179</v>
      </c>
      <c r="E71" s="176">
        <v>4.7699999999999996</v>
      </c>
    </row>
    <row r="72" spans="1:5" x14ac:dyDescent="0.25">
      <c r="A72" s="183">
        <v>2</v>
      </c>
      <c r="B72" s="152">
        <v>99606001001</v>
      </c>
      <c r="C72" s="3" t="s">
        <v>275</v>
      </c>
      <c r="D72" s="134" t="s">
        <v>181</v>
      </c>
      <c r="E72" s="176">
        <v>2.78</v>
      </c>
    </row>
    <row r="73" spans="1:5" x14ac:dyDescent="0.25">
      <c r="A73" s="184">
        <v>2</v>
      </c>
      <c r="B73" s="152">
        <v>99606001003</v>
      </c>
      <c r="C73" s="3" t="s">
        <v>188</v>
      </c>
      <c r="D73" s="134" t="s">
        <v>179</v>
      </c>
      <c r="E73" s="176">
        <v>4.0999999999999996</v>
      </c>
    </row>
    <row r="74" spans="1:5" x14ac:dyDescent="0.25">
      <c r="A74" s="184">
        <v>2</v>
      </c>
      <c r="B74" s="152">
        <v>99608001001</v>
      </c>
      <c r="C74" s="3" t="s">
        <v>276</v>
      </c>
      <c r="D74" s="134" t="s">
        <v>181</v>
      </c>
      <c r="E74" s="176">
        <v>3.18</v>
      </c>
    </row>
    <row r="75" spans="1:5" x14ac:dyDescent="0.25">
      <c r="A75" s="185"/>
      <c r="B75" s="152"/>
      <c r="C75" s="3"/>
      <c r="D75" s="134"/>
      <c r="E75" s="176"/>
    </row>
    <row r="76" spans="1:5" x14ac:dyDescent="0.25">
      <c r="A76" s="185"/>
      <c r="B76" s="152"/>
      <c r="C76" s="3"/>
      <c r="D76" s="134"/>
      <c r="E76" s="176"/>
    </row>
    <row r="77" spans="1:5" x14ac:dyDescent="0.25">
      <c r="A77" s="185"/>
      <c r="B77" s="152"/>
      <c r="C77" s="3"/>
      <c r="D77" s="134"/>
      <c r="E77" s="176"/>
    </row>
    <row r="78" spans="1:5" x14ac:dyDescent="0.25">
      <c r="A78" s="185"/>
      <c r="B78" s="152"/>
      <c r="C78" s="3"/>
      <c r="D78" s="134"/>
      <c r="E78" s="176"/>
    </row>
    <row r="79" spans="1:5" x14ac:dyDescent="0.25">
      <c r="A79" s="185"/>
      <c r="B79" s="152"/>
      <c r="C79" s="3"/>
      <c r="D79" s="134"/>
      <c r="E79" s="176"/>
    </row>
    <row r="80" spans="1:5" x14ac:dyDescent="0.25">
      <c r="A80" s="185"/>
      <c r="B80" s="152"/>
      <c r="C80" s="3"/>
      <c r="D80" s="134"/>
      <c r="E80" s="176"/>
    </row>
    <row r="81" spans="1:5" x14ac:dyDescent="0.25">
      <c r="A81" s="185"/>
      <c r="B81" s="152"/>
      <c r="C81" s="3"/>
      <c r="D81" s="134"/>
      <c r="E81" s="176"/>
    </row>
    <row r="82" spans="1:5" x14ac:dyDescent="0.25">
      <c r="A82" s="185"/>
      <c r="B82" s="152"/>
      <c r="C82" s="3"/>
      <c r="D82" s="134"/>
      <c r="E82" s="176"/>
    </row>
    <row r="83" spans="1:5" x14ac:dyDescent="0.25">
      <c r="A83" s="185"/>
      <c r="B83" s="152"/>
      <c r="C83" s="3"/>
      <c r="D83" s="134"/>
      <c r="E83" s="176"/>
    </row>
    <row r="84" spans="1:5" x14ac:dyDescent="0.25">
      <c r="A84" s="185"/>
      <c r="B84" s="152"/>
      <c r="C84" s="3"/>
      <c r="D84" s="134"/>
      <c r="E84" s="176"/>
    </row>
    <row r="85" spans="1:5" x14ac:dyDescent="0.25">
      <c r="A85" s="185"/>
      <c r="B85" s="152"/>
      <c r="C85" s="3"/>
      <c r="D85" s="134"/>
      <c r="E85" s="176"/>
    </row>
    <row r="86" spans="1:5" x14ac:dyDescent="0.25">
      <c r="A86" s="185"/>
      <c r="B86" s="152"/>
      <c r="C86" s="3"/>
      <c r="D86" s="134"/>
      <c r="E86" s="176"/>
    </row>
    <row r="87" spans="1:5" x14ac:dyDescent="0.25">
      <c r="A87" s="185"/>
      <c r="B87" s="152"/>
      <c r="C87" s="3"/>
      <c r="D87" s="134"/>
      <c r="E87" s="176"/>
    </row>
    <row r="88" spans="1:5" x14ac:dyDescent="0.25">
      <c r="A88" s="185"/>
      <c r="B88" s="152"/>
      <c r="C88" s="3"/>
      <c r="D88" s="134"/>
      <c r="E88" s="176"/>
    </row>
    <row r="89" spans="1:5" x14ac:dyDescent="0.25">
      <c r="A89" s="185"/>
      <c r="B89" s="152"/>
      <c r="C89" s="3"/>
      <c r="D89" s="134"/>
      <c r="E89" s="176"/>
    </row>
    <row r="90" spans="1:5" x14ac:dyDescent="0.25">
      <c r="A90" s="185"/>
      <c r="B90" s="152"/>
      <c r="C90" s="3"/>
      <c r="D90" s="134"/>
      <c r="E90" s="176"/>
    </row>
    <row r="91" spans="1:5" x14ac:dyDescent="0.25">
      <c r="A91" s="185"/>
      <c r="B91" s="152"/>
      <c r="C91" s="3"/>
      <c r="D91" s="134"/>
      <c r="E91" s="176"/>
    </row>
    <row r="92" spans="1:5" x14ac:dyDescent="0.25">
      <c r="A92" s="185"/>
      <c r="B92" s="152"/>
      <c r="C92" s="3"/>
      <c r="D92" s="134"/>
      <c r="E92" s="176"/>
    </row>
    <row r="93" spans="1:5" x14ac:dyDescent="0.25">
      <c r="A93" s="185"/>
      <c r="B93" s="152"/>
      <c r="C93" s="3"/>
      <c r="D93" s="134"/>
      <c r="E93" s="176"/>
    </row>
    <row r="94" spans="1:5" x14ac:dyDescent="0.25">
      <c r="A94" s="185"/>
      <c r="B94" s="152"/>
      <c r="C94" s="3"/>
      <c r="D94" s="134"/>
      <c r="E94" s="176"/>
    </row>
    <row r="95" spans="1:5" x14ac:dyDescent="0.25">
      <c r="A95" s="185"/>
      <c r="B95" s="152"/>
      <c r="C95" s="3"/>
      <c r="D95" s="134"/>
      <c r="E95" s="176"/>
    </row>
    <row r="96" spans="1:5" x14ac:dyDescent="0.25">
      <c r="A96" s="185"/>
      <c r="B96" s="152"/>
      <c r="C96" s="3"/>
      <c r="D96" s="134"/>
      <c r="E96" s="176"/>
    </row>
    <row r="97" spans="1:5" x14ac:dyDescent="0.25">
      <c r="A97" s="185"/>
      <c r="B97" s="152"/>
      <c r="C97" s="3"/>
      <c r="D97" s="134"/>
      <c r="E97" s="176"/>
    </row>
    <row r="98" spans="1:5" x14ac:dyDescent="0.25">
      <c r="A98" s="185"/>
      <c r="B98" s="152"/>
      <c r="C98" s="3"/>
      <c r="D98" s="134"/>
      <c r="E98" s="176"/>
    </row>
    <row r="99" spans="1:5" x14ac:dyDescent="0.25">
      <c r="A99" s="185"/>
      <c r="B99" s="152"/>
      <c r="C99" s="3"/>
      <c r="D99" s="134"/>
      <c r="E99" s="176"/>
    </row>
    <row r="100" spans="1:5" x14ac:dyDescent="0.25">
      <c r="A100" s="185"/>
      <c r="B100" s="152"/>
      <c r="C100" s="3"/>
      <c r="D100" s="134"/>
      <c r="E100" s="176"/>
    </row>
    <row r="101" spans="1:5" x14ac:dyDescent="0.25">
      <c r="A101" s="185"/>
      <c r="B101" s="152"/>
      <c r="C101" s="3"/>
      <c r="D101" s="134"/>
      <c r="E101" s="176"/>
    </row>
    <row r="102" spans="1:5" x14ac:dyDescent="0.25">
      <c r="A102" s="185"/>
      <c r="B102" s="152"/>
      <c r="C102" s="3"/>
      <c r="D102" s="134"/>
      <c r="E102" s="176"/>
    </row>
    <row r="103" spans="1:5" x14ac:dyDescent="0.25">
      <c r="A103" s="185"/>
      <c r="B103" s="152"/>
      <c r="C103" s="3"/>
      <c r="D103" s="134"/>
      <c r="E103" s="176"/>
    </row>
    <row r="104" spans="1:5" x14ac:dyDescent="0.25">
      <c r="A104" s="185"/>
      <c r="B104" s="152"/>
      <c r="C104" s="3"/>
      <c r="D104" s="134"/>
      <c r="E104" s="176"/>
    </row>
    <row r="105" spans="1:5" x14ac:dyDescent="0.25">
      <c r="A105" s="185"/>
      <c r="B105" s="152"/>
      <c r="C105" s="3"/>
      <c r="D105" s="134"/>
      <c r="E105" s="176"/>
    </row>
    <row r="106" spans="1:5" x14ac:dyDescent="0.25">
      <c r="A106" s="185"/>
      <c r="B106" s="152"/>
      <c r="C106" s="3"/>
      <c r="D106" s="134"/>
      <c r="E106" s="176"/>
    </row>
    <row r="107" spans="1:5" x14ac:dyDescent="0.25">
      <c r="A107" s="185"/>
      <c r="B107" s="152"/>
      <c r="C107" s="3"/>
      <c r="D107" s="134"/>
      <c r="E107" s="176"/>
    </row>
    <row r="108" spans="1:5" x14ac:dyDescent="0.25">
      <c r="A108" s="185"/>
      <c r="B108" s="152"/>
      <c r="C108" s="3"/>
      <c r="D108" s="134"/>
      <c r="E108" s="176"/>
    </row>
    <row r="109" spans="1:5" x14ac:dyDescent="0.25">
      <c r="A109" s="185"/>
      <c r="B109" s="152"/>
      <c r="C109" s="3"/>
      <c r="D109" s="134"/>
      <c r="E109" s="176"/>
    </row>
    <row r="110" spans="1:5" x14ac:dyDescent="0.25">
      <c r="A110" s="185"/>
      <c r="B110" s="152"/>
      <c r="C110" s="3"/>
      <c r="D110" s="134"/>
      <c r="E110" s="176"/>
    </row>
    <row r="111" spans="1:5" x14ac:dyDescent="0.25">
      <c r="A111" s="185"/>
      <c r="B111" s="152"/>
      <c r="C111" s="3"/>
      <c r="D111" s="134"/>
      <c r="E111" s="176"/>
    </row>
    <row r="112" spans="1:5" x14ac:dyDescent="0.25">
      <c r="A112" s="185"/>
      <c r="B112" s="152"/>
      <c r="C112" s="3"/>
      <c r="D112" s="134"/>
      <c r="E112" s="176"/>
    </row>
    <row r="113" spans="1:5" x14ac:dyDescent="0.25">
      <c r="A113" s="185"/>
      <c r="B113" s="152"/>
      <c r="C113" s="3"/>
      <c r="D113" s="134"/>
      <c r="E113" s="176"/>
    </row>
    <row r="114" spans="1:5" x14ac:dyDescent="0.25">
      <c r="A114" s="185"/>
      <c r="B114" s="152"/>
      <c r="C114" s="3"/>
      <c r="D114" s="134"/>
      <c r="E114" s="176"/>
    </row>
    <row r="115" spans="1:5" x14ac:dyDescent="0.25">
      <c r="A115" s="185"/>
      <c r="B115" s="152"/>
      <c r="C115" s="3"/>
      <c r="D115" s="134"/>
      <c r="E115" s="176"/>
    </row>
    <row r="116" spans="1:5" x14ac:dyDescent="0.25">
      <c r="A116" s="185"/>
      <c r="B116" s="152"/>
      <c r="C116" s="3"/>
      <c r="D116" s="134"/>
      <c r="E116" s="176"/>
    </row>
    <row r="117" spans="1:5" x14ac:dyDescent="0.25">
      <c r="A117" s="185"/>
      <c r="B117" s="152"/>
      <c r="C117" s="3"/>
      <c r="D117" s="134"/>
      <c r="E117" s="176"/>
    </row>
    <row r="118" spans="1:5" x14ac:dyDescent="0.25">
      <c r="A118" s="185"/>
      <c r="B118" s="152"/>
      <c r="C118" s="3"/>
      <c r="D118" s="134"/>
      <c r="E118" s="176"/>
    </row>
    <row r="119" spans="1:5" x14ac:dyDescent="0.25">
      <c r="A119" s="185"/>
      <c r="B119" s="152"/>
      <c r="C119" s="3"/>
      <c r="D119" s="134"/>
      <c r="E119" s="176"/>
    </row>
    <row r="120" spans="1:5" x14ac:dyDescent="0.25">
      <c r="A120" s="185"/>
      <c r="B120" s="152"/>
      <c r="C120" s="3"/>
      <c r="D120" s="134"/>
      <c r="E120" s="176"/>
    </row>
    <row r="121" spans="1:5" x14ac:dyDescent="0.25">
      <c r="A121" s="185"/>
      <c r="B121" s="152"/>
      <c r="C121" s="3"/>
      <c r="D121" s="134"/>
      <c r="E121" s="176"/>
    </row>
    <row r="122" spans="1:5" x14ac:dyDescent="0.25">
      <c r="A122" s="185"/>
      <c r="B122" s="152"/>
      <c r="C122" s="3"/>
      <c r="D122" s="134"/>
      <c r="E122" s="176"/>
    </row>
    <row r="123" spans="1:5" x14ac:dyDescent="0.25">
      <c r="A123" s="185"/>
      <c r="B123" s="152"/>
      <c r="C123" s="3"/>
      <c r="D123" s="134"/>
      <c r="E123" s="176"/>
    </row>
    <row r="124" spans="1:5" x14ac:dyDescent="0.25">
      <c r="A124" s="185"/>
      <c r="B124" s="152"/>
      <c r="C124" s="3"/>
      <c r="D124" s="134"/>
      <c r="E124" s="176"/>
    </row>
    <row r="125" spans="1:5" x14ac:dyDescent="0.25">
      <c r="A125" s="185"/>
      <c r="B125" s="152"/>
      <c r="C125" s="3"/>
      <c r="D125" s="134"/>
      <c r="E125" s="176"/>
    </row>
    <row r="126" spans="1:5" x14ac:dyDescent="0.25">
      <c r="A126" s="185"/>
      <c r="B126" s="152"/>
      <c r="C126" s="3"/>
      <c r="D126" s="134"/>
      <c r="E126" s="176"/>
    </row>
    <row r="127" spans="1:5" x14ac:dyDescent="0.25">
      <c r="A127" s="185"/>
      <c r="B127" s="152"/>
      <c r="C127" s="3"/>
      <c r="D127" s="134"/>
      <c r="E127" s="176"/>
    </row>
    <row r="128" spans="1:5" x14ac:dyDescent="0.25">
      <c r="A128" s="185"/>
      <c r="B128" s="152"/>
      <c r="C128" s="3"/>
      <c r="D128" s="134"/>
      <c r="E128" s="176"/>
    </row>
    <row r="129" spans="1:5" x14ac:dyDescent="0.25">
      <c r="A129" s="185"/>
      <c r="B129" s="152"/>
      <c r="C129" s="3"/>
      <c r="D129" s="134"/>
      <c r="E129" s="176"/>
    </row>
    <row r="130" spans="1:5" x14ac:dyDescent="0.25">
      <c r="A130" s="185"/>
      <c r="B130" s="152"/>
      <c r="C130" s="3"/>
      <c r="D130" s="134"/>
      <c r="E130" s="176"/>
    </row>
    <row r="131" spans="1:5" x14ac:dyDescent="0.25">
      <c r="A131" s="185"/>
      <c r="B131" s="152"/>
      <c r="C131" s="3"/>
      <c r="D131" s="134"/>
      <c r="E131" s="176"/>
    </row>
    <row r="132" spans="1:5" x14ac:dyDescent="0.25">
      <c r="A132" s="185"/>
      <c r="B132" s="152"/>
      <c r="C132" s="3"/>
      <c r="D132" s="134"/>
      <c r="E132" s="176"/>
    </row>
    <row r="133" spans="1:5" x14ac:dyDescent="0.25">
      <c r="A133" s="185"/>
      <c r="B133" s="152"/>
      <c r="C133" s="3"/>
      <c r="D133" s="134"/>
      <c r="E133" s="176"/>
    </row>
    <row r="134" spans="1:5" x14ac:dyDescent="0.25">
      <c r="A134" s="185"/>
      <c r="B134" s="152"/>
      <c r="C134" s="3"/>
      <c r="D134" s="134"/>
      <c r="E134" s="176"/>
    </row>
    <row r="135" spans="1:5" x14ac:dyDescent="0.25">
      <c r="A135" s="185"/>
      <c r="B135" s="152"/>
      <c r="C135" s="3"/>
      <c r="D135" s="134"/>
      <c r="E135" s="176"/>
    </row>
    <row r="136" spans="1:5" x14ac:dyDescent="0.25">
      <c r="A136" s="185"/>
      <c r="B136" s="152"/>
      <c r="C136" s="3"/>
      <c r="D136" s="134"/>
      <c r="E136" s="176"/>
    </row>
    <row r="137" spans="1:5" x14ac:dyDescent="0.25">
      <c r="A137" s="185"/>
      <c r="B137" s="152"/>
      <c r="C137" s="3"/>
      <c r="D137" s="134"/>
      <c r="E137" s="176"/>
    </row>
    <row r="138" spans="1:5" x14ac:dyDescent="0.25">
      <c r="A138" s="185"/>
      <c r="B138" s="152"/>
      <c r="C138" s="3"/>
      <c r="D138" s="134"/>
      <c r="E138" s="176"/>
    </row>
    <row r="139" spans="1:5" x14ac:dyDescent="0.25">
      <c r="A139" s="185"/>
      <c r="B139" s="152"/>
      <c r="C139" s="3"/>
      <c r="D139" s="134"/>
      <c r="E139" s="176"/>
    </row>
    <row r="140" spans="1:5" x14ac:dyDescent="0.25">
      <c r="A140" s="185"/>
      <c r="B140" s="152"/>
      <c r="C140" s="3"/>
      <c r="D140" s="134"/>
      <c r="E140" s="176"/>
    </row>
    <row r="141" spans="1:5" x14ac:dyDescent="0.25">
      <c r="A141" s="185"/>
      <c r="B141" s="152"/>
      <c r="C141" s="3"/>
      <c r="D141" s="134"/>
      <c r="E141" s="176"/>
    </row>
    <row r="142" spans="1:5" x14ac:dyDescent="0.25">
      <c r="A142" s="185"/>
      <c r="B142" s="152"/>
      <c r="C142" s="3"/>
      <c r="D142" s="134"/>
      <c r="E142" s="176"/>
    </row>
    <row r="143" spans="1:5" x14ac:dyDescent="0.25">
      <c r="A143" s="185"/>
      <c r="B143" s="152"/>
      <c r="C143" s="3"/>
      <c r="D143" s="134"/>
      <c r="E143" s="176"/>
    </row>
    <row r="144" spans="1:5" x14ac:dyDescent="0.25">
      <c r="A144" s="185"/>
      <c r="B144" s="152"/>
      <c r="C144" s="3"/>
      <c r="D144" s="134"/>
      <c r="E144" s="176"/>
    </row>
    <row r="145" spans="1:5" x14ac:dyDescent="0.25">
      <c r="A145" s="185"/>
      <c r="B145" s="152"/>
      <c r="C145" s="3"/>
      <c r="D145" s="134"/>
      <c r="E145" s="176"/>
    </row>
    <row r="146" spans="1:5" x14ac:dyDescent="0.25">
      <c r="A146" s="185"/>
      <c r="B146" s="152"/>
      <c r="C146" s="3"/>
      <c r="D146" s="134"/>
      <c r="E146" s="176"/>
    </row>
    <row r="147" spans="1:5" x14ac:dyDescent="0.25">
      <c r="A147" s="185"/>
      <c r="B147" s="152"/>
      <c r="C147" s="3"/>
      <c r="D147" s="134"/>
      <c r="E147" s="176"/>
    </row>
    <row r="148" spans="1:5" x14ac:dyDescent="0.25">
      <c r="A148" s="185"/>
      <c r="B148" s="152"/>
      <c r="C148" s="3"/>
      <c r="D148" s="134"/>
      <c r="E148" s="176"/>
    </row>
    <row r="149" spans="1:5" x14ac:dyDescent="0.25">
      <c r="A149" s="185"/>
      <c r="B149" s="152"/>
      <c r="C149" s="3"/>
      <c r="D149" s="134"/>
      <c r="E149" s="176"/>
    </row>
    <row r="150" spans="1:5" x14ac:dyDescent="0.25">
      <c r="A150" s="185"/>
      <c r="B150" s="152"/>
      <c r="C150" s="3"/>
      <c r="D150" s="134"/>
      <c r="E150" s="176"/>
    </row>
    <row r="151" spans="1:5" x14ac:dyDescent="0.25">
      <c r="A151" s="185"/>
      <c r="B151" s="152"/>
      <c r="C151" s="3"/>
      <c r="D151" s="134"/>
      <c r="E151" s="176"/>
    </row>
    <row r="152" spans="1:5" x14ac:dyDescent="0.25">
      <c r="A152" s="185"/>
      <c r="B152" s="152"/>
      <c r="C152" s="3"/>
      <c r="D152" s="134"/>
      <c r="E152" s="176"/>
    </row>
    <row r="153" spans="1:5" x14ac:dyDescent="0.25">
      <c r="A153" s="185"/>
      <c r="B153" s="152"/>
      <c r="C153" s="3"/>
      <c r="D153" s="134"/>
      <c r="E153" s="176"/>
    </row>
    <row r="154" spans="1:5" x14ac:dyDescent="0.25">
      <c r="A154" s="185"/>
      <c r="B154" s="152"/>
      <c r="C154" s="3"/>
      <c r="D154" s="134"/>
      <c r="E154" s="176"/>
    </row>
    <row r="155" spans="1:5" x14ac:dyDescent="0.25">
      <c r="A155" s="185"/>
      <c r="B155" s="152"/>
      <c r="C155" s="3"/>
      <c r="D155" s="134"/>
      <c r="E155" s="176"/>
    </row>
    <row r="156" spans="1:5" x14ac:dyDescent="0.25">
      <c r="A156" s="185"/>
      <c r="B156" s="152"/>
      <c r="C156" s="3"/>
      <c r="D156" s="134"/>
      <c r="E156" s="176"/>
    </row>
    <row r="157" spans="1:5" x14ac:dyDescent="0.25">
      <c r="A157" s="185"/>
      <c r="B157" s="152"/>
      <c r="C157" s="3"/>
      <c r="D157" s="134"/>
      <c r="E157" s="176"/>
    </row>
    <row r="158" spans="1:5" x14ac:dyDescent="0.25">
      <c r="A158" s="185"/>
      <c r="B158" s="152"/>
      <c r="C158" s="3"/>
      <c r="D158" s="134"/>
      <c r="E158" s="176"/>
    </row>
    <row r="159" spans="1:5" x14ac:dyDescent="0.25">
      <c r="A159" s="185"/>
      <c r="B159" s="152"/>
      <c r="C159" s="3"/>
      <c r="D159" s="134"/>
      <c r="E159" s="176"/>
    </row>
    <row r="160" spans="1:5" x14ac:dyDescent="0.25">
      <c r="A160" s="185"/>
      <c r="B160" s="152"/>
      <c r="C160" s="3"/>
      <c r="D160" s="134"/>
      <c r="E160" s="176"/>
    </row>
    <row r="161" spans="1:5" x14ac:dyDescent="0.25">
      <c r="A161" s="185"/>
      <c r="B161" s="152"/>
      <c r="C161" s="3"/>
      <c r="D161" s="134"/>
      <c r="E161" s="176"/>
    </row>
    <row r="162" spans="1:5" x14ac:dyDescent="0.25">
      <c r="A162" s="185"/>
      <c r="B162" s="152"/>
      <c r="C162" s="3"/>
      <c r="D162" s="134"/>
      <c r="E162" s="176"/>
    </row>
    <row r="163" spans="1:5" x14ac:dyDescent="0.25">
      <c r="A163" s="185"/>
      <c r="B163" s="152"/>
      <c r="C163" s="3"/>
      <c r="D163" s="134"/>
      <c r="E163" s="176"/>
    </row>
    <row r="164" spans="1:5" x14ac:dyDescent="0.25">
      <c r="A164" s="185"/>
      <c r="B164" s="152"/>
      <c r="C164" s="3"/>
      <c r="D164" s="134"/>
      <c r="E164" s="176"/>
    </row>
    <row r="165" spans="1:5" x14ac:dyDescent="0.25">
      <c r="A165" s="185"/>
      <c r="B165" s="152"/>
      <c r="C165" s="3"/>
      <c r="D165" s="134"/>
      <c r="E165" s="176"/>
    </row>
    <row r="166" spans="1:5" x14ac:dyDescent="0.25">
      <c r="A166" s="185"/>
      <c r="B166" s="152"/>
      <c r="C166" s="3"/>
      <c r="D166" s="134"/>
      <c r="E166" s="176"/>
    </row>
    <row r="167" spans="1:5" x14ac:dyDescent="0.25">
      <c r="A167" s="185"/>
      <c r="B167" s="152"/>
      <c r="C167" s="3"/>
      <c r="D167" s="134"/>
      <c r="E167" s="176"/>
    </row>
    <row r="168" spans="1:5" x14ac:dyDescent="0.25">
      <c r="A168" s="185"/>
      <c r="B168" s="152"/>
      <c r="C168" s="3"/>
      <c r="D168" s="134"/>
      <c r="E168" s="176"/>
    </row>
    <row r="169" spans="1:5" x14ac:dyDescent="0.25">
      <c r="A169" s="185"/>
      <c r="B169" s="152"/>
      <c r="C169" s="3"/>
      <c r="D169" s="134"/>
      <c r="E169" s="176"/>
    </row>
    <row r="170" spans="1:5" x14ac:dyDescent="0.25">
      <c r="A170" s="185"/>
      <c r="B170" s="152"/>
      <c r="C170" s="3"/>
      <c r="D170" s="134"/>
      <c r="E170" s="176"/>
    </row>
    <row r="171" spans="1:5" x14ac:dyDescent="0.25">
      <c r="A171" s="185"/>
      <c r="B171" s="152"/>
      <c r="C171" s="3"/>
      <c r="D171" s="134"/>
      <c r="E171" s="176"/>
    </row>
    <row r="172" spans="1:5" x14ac:dyDescent="0.25">
      <c r="A172" s="185"/>
      <c r="B172" s="152"/>
      <c r="C172" s="3"/>
      <c r="D172" s="134"/>
      <c r="E172" s="176"/>
    </row>
    <row r="173" spans="1:5" x14ac:dyDescent="0.25">
      <c r="A173" s="185"/>
      <c r="B173" s="152"/>
      <c r="C173" s="3"/>
      <c r="D173" s="134"/>
      <c r="E173" s="176"/>
    </row>
    <row r="174" spans="1:5" x14ac:dyDescent="0.25">
      <c r="A174" s="185"/>
      <c r="B174" s="152"/>
      <c r="C174" s="3"/>
      <c r="D174" s="134"/>
      <c r="E174" s="176"/>
    </row>
    <row r="175" spans="1:5" x14ac:dyDescent="0.25">
      <c r="A175" s="185"/>
      <c r="B175" s="152"/>
      <c r="C175" s="3"/>
      <c r="D175" s="134"/>
      <c r="E175" s="176"/>
    </row>
    <row r="176" spans="1:5" x14ac:dyDescent="0.25">
      <c r="A176" s="185"/>
      <c r="B176" s="152"/>
      <c r="C176" s="3"/>
      <c r="D176" s="134"/>
      <c r="E176" s="176"/>
    </row>
    <row r="177" spans="1:5" x14ac:dyDescent="0.25">
      <c r="A177" s="185"/>
      <c r="B177" s="152"/>
      <c r="C177" s="3"/>
      <c r="D177" s="134"/>
      <c r="E177" s="176"/>
    </row>
    <row r="178" spans="1:5" x14ac:dyDescent="0.25">
      <c r="A178" s="185"/>
      <c r="B178" s="152"/>
      <c r="C178" s="3"/>
      <c r="D178" s="134"/>
      <c r="E178" s="176"/>
    </row>
    <row r="179" spans="1:5" x14ac:dyDescent="0.25">
      <c r="A179" s="185"/>
      <c r="B179" s="152"/>
      <c r="C179" s="3"/>
      <c r="D179" s="134"/>
      <c r="E179" s="176"/>
    </row>
    <row r="180" spans="1:5" x14ac:dyDescent="0.25">
      <c r="A180" s="185"/>
      <c r="B180" s="152"/>
      <c r="C180" s="3"/>
      <c r="D180" s="134"/>
      <c r="E180" s="176"/>
    </row>
    <row r="181" spans="1:5" x14ac:dyDescent="0.25">
      <c r="A181" s="185"/>
      <c r="B181" s="152"/>
      <c r="C181" s="3"/>
      <c r="D181" s="134"/>
      <c r="E181" s="176"/>
    </row>
    <row r="182" spans="1:5" x14ac:dyDescent="0.25">
      <c r="A182" s="185"/>
      <c r="B182" s="152"/>
      <c r="C182" s="3"/>
      <c r="D182" s="134"/>
      <c r="E182" s="176"/>
    </row>
    <row r="183" spans="1:5" x14ac:dyDescent="0.25">
      <c r="A183" s="185"/>
      <c r="B183" s="152"/>
      <c r="C183" s="3"/>
      <c r="D183" s="134"/>
      <c r="E183" s="176"/>
    </row>
    <row r="184" spans="1:5" x14ac:dyDescent="0.25">
      <c r="A184" s="185"/>
      <c r="B184" s="152"/>
      <c r="C184" s="3"/>
      <c r="D184" s="134"/>
      <c r="E184" s="176"/>
    </row>
    <row r="185" spans="1:5" x14ac:dyDescent="0.25">
      <c r="A185" s="185"/>
      <c r="B185" s="152"/>
      <c r="C185" s="3"/>
      <c r="D185" s="134"/>
      <c r="E185" s="176"/>
    </row>
    <row r="186" spans="1:5" x14ac:dyDescent="0.25">
      <c r="A186" s="185"/>
      <c r="B186" s="152"/>
      <c r="C186" s="3"/>
      <c r="D186" s="134"/>
      <c r="E186" s="176"/>
    </row>
    <row r="187" spans="1:5" x14ac:dyDescent="0.25">
      <c r="A187" s="185"/>
      <c r="B187" s="152"/>
      <c r="C187" s="3"/>
      <c r="D187" s="134"/>
      <c r="E187" s="176"/>
    </row>
    <row r="188" spans="1:5" x14ac:dyDescent="0.25">
      <c r="A188" s="185"/>
      <c r="B188" s="152"/>
      <c r="C188" s="3"/>
      <c r="D188" s="134"/>
      <c r="E188" s="176"/>
    </row>
    <row r="189" spans="1:5" x14ac:dyDescent="0.25">
      <c r="A189" s="185"/>
      <c r="B189" s="152"/>
      <c r="C189" s="3"/>
      <c r="D189" s="134"/>
      <c r="E189" s="176"/>
    </row>
    <row r="190" spans="1:5" x14ac:dyDescent="0.25">
      <c r="A190" s="185"/>
      <c r="B190" s="152"/>
      <c r="C190" s="3"/>
      <c r="D190" s="134"/>
      <c r="E190" s="176"/>
    </row>
    <row r="191" spans="1:5" x14ac:dyDescent="0.25">
      <c r="A191" s="185"/>
      <c r="B191" s="152"/>
      <c r="C191" s="3"/>
      <c r="D191" s="134"/>
      <c r="E191" s="176"/>
    </row>
    <row r="192" spans="1:5" x14ac:dyDescent="0.25">
      <c r="A192" s="185"/>
      <c r="B192" s="152"/>
      <c r="C192" s="3"/>
      <c r="D192" s="134"/>
      <c r="E192" s="176"/>
    </row>
    <row r="193" spans="1:5" x14ac:dyDescent="0.25">
      <c r="A193" s="185"/>
      <c r="B193" s="152"/>
      <c r="C193" s="3"/>
      <c r="D193" s="134"/>
      <c r="E193" s="176"/>
    </row>
    <row r="194" spans="1:5" x14ac:dyDescent="0.25">
      <c r="A194" s="185"/>
      <c r="B194" s="152"/>
      <c r="C194" s="3"/>
      <c r="D194" s="134"/>
      <c r="E194" s="176"/>
    </row>
    <row r="195" spans="1:5" x14ac:dyDescent="0.25">
      <c r="A195" s="185"/>
      <c r="B195" s="152"/>
      <c r="C195" s="3"/>
      <c r="D195" s="134"/>
      <c r="E195" s="176"/>
    </row>
    <row r="196" spans="1:5" x14ac:dyDescent="0.25">
      <c r="A196" s="185"/>
      <c r="B196" s="152"/>
      <c r="C196" s="3"/>
      <c r="D196" s="134"/>
      <c r="E196" s="176"/>
    </row>
    <row r="197" spans="1:5" x14ac:dyDescent="0.25">
      <c r="A197" s="185"/>
      <c r="B197" s="152"/>
      <c r="C197" s="3"/>
      <c r="D197" s="134"/>
      <c r="E197" s="176"/>
    </row>
    <row r="198" spans="1:5" x14ac:dyDescent="0.25">
      <c r="A198" s="185"/>
      <c r="B198" s="152"/>
      <c r="C198" s="3"/>
      <c r="D198" s="134"/>
      <c r="E198" s="176"/>
    </row>
    <row r="199" spans="1:5" x14ac:dyDescent="0.25">
      <c r="A199" s="185"/>
      <c r="B199" s="152"/>
      <c r="C199" s="3"/>
      <c r="D199" s="134"/>
      <c r="E199" s="176"/>
    </row>
    <row r="200" spans="1:5" x14ac:dyDescent="0.25">
      <c r="A200" s="185"/>
      <c r="B200" s="152"/>
      <c r="C200" s="3"/>
      <c r="D200" s="134"/>
      <c r="E200" s="176"/>
    </row>
    <row r="201" spans="1:5" x14ac:dyDescent="0.25">
      <c r="A201" s="185"/>
      <c r="B201" s="152"/>
      <c r="C201" s="3"/>
      <c r="D201" s="134"/>
      <c r="E201" s="176"/>
    </row>
    <row r="202" spans="1:5" x14ac:dyDescent="0.25">
      <c r="A202" s="185"/>
      <c r="B202" s="152"/>
      <c r="C202" s="3"/>
      <c r="D202" s="134"/>
      <c r="E202" s="176"/>
    </row>
    <row r="203" spans="1:5" x14ac:dyDescent="0.25">
      <c r="A203" s="185"/>
      <c r="B203" s="152"/>
      <c r="C203" s="3"/>
      <c r="D203" s="134"/>
      <c r="E203" s="176"/>
    </row>
    <row r="204" spans="1:5" x14ac:dyDescent="0.25">
      <c r="A204" s="185"/>
      <c r="B204" s="152"/>
      <c r="C204" s="3"/>
      <c r="D204" s="134"/>
      <c r="E204" s="176"/>
    </row>
    <row r="205" spans="1:5" x14ac:dyDescent="0.25">
      <c r="A205" s="185"/>
      <c r="B205" s="152"/>
      <c r="C205" s="3"/>
      <c r="D205" s="134"/>
      <c r="E205" s="176"/>
    </row>
    <row r="206" spans="1:5" x14ac:dyDescent="0.25">
      <c r="A206" s="185"/>
      <c r="B206" s="152"/>
      <c r="C206" s="3"/>
      <c r="D206" s="134"/>
      <c r="E206" s="176"/>
    </row>
    <row r="207" spans="1:5" x14ac:dyDescent="0.25">
      <c r="A207" s="185"/>
      <c r="B207" s="152"/>
      <c r="C207" s="3"/>
      <c r="D207" s="134"/>
      <c r="E207" s="176"/>
    </row>
    <row r="208" spans="1:5" x14ac:dyDescent="0.25">
      <c r="A208" s="185"/>
      <c r="B208" s="152"/>
      <c r="C208" s="3"/>
      <c r="D208" s="134"/>
      <c r="E208" s="176"/>
    </row>
    <row r="209" spans="1:5" x14ac:dyDescent="0.25">
      <c r="A209" s="185"/>
      <c r="B209" s="152"/>
      <c r="C209" s="3"/>
      <c r="D209" s="134"/>
      <c r="E209" s="176"/>
    </row>
    <row r="210" spans="1:5" x14ac:dyDescent="0.25">
      <c r="A210" s="185"/>
      <c r="B210" s="152"/>
      <c r="C210" s="3"/>
      <c r="D210" s="134"/>
      <c r="E210" s="176"/>
    </row>
    <row r="211" spans="1:5" x14ac:dyDescent="0.25">
      <c r="A211" s="185"/>
      <c r="B211" s="152"/>
      <c r="C211" s="3"/>
      <c r="D211" s="134"/>
      <c r="E211" s="176"/>
    </row>
    <row r="212" spans="1:5" x14ac:dyDescent="0.25">
      <c r="A212" s="185"/>
      <c r="B212" s="152"/>
      <c r="C212" s="3"/>
      <c r="D212" s="134"/>
      <c r="E212" s="176"/>
    </row>
    <row r="213" spans="1:5" x14ac:dyDescent="0.25">
      <c r="A213" s="185"/>
      <c r="B213" s="152"/>
      <c r="C213" s="3"/>
      <c r="D213" s="134"/>
      <c r="E213" s="176"/>
    </row>
    <row r="214" spans="1:5" x14ac:dyDescent="0.25">
      <c r="A214" s="185"/>
      <c r="B214" s="152"/>
      <c r="C214" s="3"/>
      <c r="D214" s="134"/>
      <c r="E214" s="176"/>
    </row>
    <row r="215" spans="1:5" x14ac:dyDescent="0.25">
      <c r="A215" s="185"/>
      <c r="B215" s="152"/>
      <c r="C215" s="3"/>
      <c r="D215" s="134"/>
      <c r="E215" s="176"/>
    </row>
    <row r="216" spans="1:5" x14ac:dyDescent="0.25">
      <c r="A216" s="185"/>
      <c r="B216" s="152"/>
      <c r="C216" s="3"/>
      <c r="D216" s="134"/>
      <c r="E216" s="176"/>
    </row>
    <row r="217" spans="1:5" x14ac:dyDescent="0.25">
      <c r="A217" s="185"/>
      <c r="B217" s="152"/>
      <c r="C217" s="3"/>
      <c r="D217" s="134"/>
      <c r="E217" s="176"/>
    </row>
    <row r="218" spans="1:5" x14ac:dyDescent="0.25">
      <c r="A218" s="185"/>
      <c r="B218" s="152"/>
      <c r="C218" s="3"/>
      <c r="D218" s="134"/>
      <c r="E218" s="176"/>
    </row>
    <row r="219" spans="1:5" x14ac:dyDescent="0.25">
      <c r="A219" s="185"/>
      <c r="B219" s="152"/>
      <c r="C219" s="3"/>
      <c r="D219" s="134"/>
      <c r="E219" s="176"/>
    </row>
    <row r="220" spans="1:5" x14ac:dyDescent="0.25">
      <c r="A220" s="185"/>
      <c r="B220" s="152"/>
      <c r="C220" s="3"/>
      <c r="D220" s="134"/>
      <c r="E220" s="176"/>
    </row>
    <row r="221" spans="1:5" x14ac:dyDescent="0.25">
      <c r="A221" s="185"/>
      <c r="B221" s="152"/>
      <c r="C221" s="3"/>
      <c r="D221" s="134"/>
      <c r="E221" s="176"/>
    </row>
    <row r="222" spans="1:5" x14ac:dyDescent="0.25">
      <c r="A222" s="185"/>
      <c r="B222" s="152"/>
      <c r="C222" s="3"/>
      <c r="D222" s="134"/>
      <c r="E222" s="176"/>
    </row>
    <row r="223" spans="1:5" x14ac:dyDescent="0.25">
      <c r="A223" s="185"/>
      <c r="B223" s="152"/>
      <c r="C223" s="3"/>
      <c r="D223" s="134"/>
      <c r="E223" s="176"/>
    </row>
    <row r="224" spans="1:5" x14ac:dyDescent="0.25">
      <c r="A224" s="185"/>
      <c r="B224" s="152"/>
      <c r="C224" s="3"/>
      <c r="D224" s="134"/>
      <c r="E224" s="176"/>
    </row>
    <row r="225" spans="1:5" x14ac:dyDescent="0.25">
      <c r="A225" s="185"/>
      <c r="B225" s="152"/>
      <c r="C225" s="3"/>
      <c r="D225" s="134"/>
      <c r="E225" s="176"/>
    </row>
    <row r="226" spans="1:5" x14ac:dyDescent="0.25">
      <c r="A226" s="185"/>
      <c r="B226" s="152"/>
      <c r="C226" s="3"/>
      <c r="D226" s="134"/>
      <c r="E226" s="176"/>
    </row>
    <row r="227" spans="1:5" x14ac:dyDescent="0.25">
      <c r="A227" s="185"/>
      <c r="B227" s="152"/>
      <c r="C227" s="3"/>
      <c r="D227" s="134"/>
      <c r="E227" s="176"/>
    </row>
    <row r="228" spans="1:5" x14ac:dyDescent="0.25">
      <c r="A228" s="185"/>
      <c r="B228" s="152"/>
      <c r="C228" s="3"/>
      <c r="D228" s="134"/>
      <c r="E228" s="176"/>
    </row>
    <row r="229" spans="1:5" x14ac:dyDescent="0.25">
      <c r="A229" s="185"/>
      <c r="B229" s="152"/>
      <c r="C229" s="3"/>
      <c r="D229" s="134"/>
      <c r="E229" s="176"/>
    </row>
    <row r="230" spans="1:5" x14ac:dyDescent="0.25">
      <c r="A230" s="185"/>
      <c r="B230" s="152"/>
      <c r="C230" s="3"/>
      <c r="D230" s="134"/>
      <c r="E230" s="176"/>
    </row>
    <row r="231" spans="1:5" x14ac:dyDescent="0.25">
      <c r="A231" s="185"/>
      <c r="B231" s="152"/>
      <c r="C231" s="3"/>
      <c r="D231" s="134"/>
      <c r="E231" s="176"/>
    </row>
    <row r="232" spans="1:5" x14ac:dyDescent="0.25">
      <c r="A232" s="185"/>
      <c r="B232" s="152"/>
      <c r="C232" s="3"/>
      <c r="D232" s="134"/>
      <c r="E232" s="176"/>
    </row>
    <row r="233" spans="1:5" x14ac:dyDescent="0.25">
      <c r="A233" s="185"/>
      <c r="B233" s="152"/>
      <c r="C233" s="3"/>
      <c r="D233" s="134"/>
      <c r="E233" s="176"/>
    </row>
    <row r="234" spans="1:5" x14ac:dyDescent="0.25">
      <c r="A234" s="185"/>
      <c r="B234" s="152"/>
      <c r="C234" s="3"/>
      <c r="D234" s="134"/>
      <c r="E234" s="176"/>
    </row>
    <row r="235" spans="1:5" x14ac:dyDescent="0.25">
      <c r="A235" s="185"/>
      <c r="B235" s="152"/>
      <c r="C235" s="3"/>
      <c r="D235" s="134"/>
      <c r="E235" s="176"/>
    </row>
    <row r="236" spans="1:5" x14ac:dyDescent="0.25">
      <c r="A236" s="185"/>
      <c r="B236" s="152"/>
      <c r="C236" s="3"/>
      <c r="D236" s="134"/>
      <c r="E236" s="176"/>
    </row>
    <row r="237" spans="1:5" x14ac:dyDescent="0.25">
      <c r="A237" s="185"/>
      <c r="B237" s="152"/>
      <c r="C237" s="3"/>
      <c r="D237" s="134"/>
      <c r="E237" s="176"/>
    </row>
    <row r="238" spans="1:5" x14ac:dyDescent="0.25">
      <c r="A238" s="185"/>
      <c r="B238" s="152"/>
      <c r="C238" s="3"/>
      <c r="D238" s="134"/>
      <c r="E238" s="176"/>
    </row>
    <row r="239" spans="1:5" x14ac:dyDescent="0.25">
      <c r="A239" s="185"/>
      <c r="B239" s="152"/>
      <c r="C239" s="3"/>
      <c r="D239" s="134"/>
      <c r="E239" s="176"/>
    </row>
    <row r="240" spans="1:5" x14ac:dyDescent="0.25">
      <c r="A240" s="185"/>
      <c r="B240" s="152"/>
      <c r="C240" s="3"/>
      <c r="D240" s="134"/>
      <c r="E240" s="2"/>
    </row>
    <row r="241" spans="1:5" x14ac:dyDescent="0.25">
      <c r="A241" s="185"/>
      <c r="B241" s="152"/>
      <c r="C241" s="3"/>
      <c r="D241" s="134"/>
      <c r="E241" s="2"/>
    </row>
    <row r="242" spans="1:5" x14ac:dyDescent="0.25">
      <c r="A242" s="185"/>
      <c r="B242" s="152"/>
      <c r="C242" s="3"/>
      <c r="D242" s="134"/>
      <c r="E242" s="2"/>
    </row>
    <row r="243" spans="1:5" x14ac:dyDescent="0.25">
      <c r="A243" s="185"/>
      <c r="B243" s="152"/>
      <c r="C243" s="3"/>
      <c r="D243" s="134"/>
      <c r="E243" s="2"/>
    </row>
    <row r="244" spans="1:5" x14ac:dyDescent="0.25">
      <c r="A244" s="185"/>
      <c r="B244" s="152"/>
      <c r="C244" s="3"/>
      <c r="D244" s="134"/>
      <c r="E244" s="2"/>
    </row>
    <row r="245" spans="1:5" x14ac:dyDescent="0.25">
      <c r="A245" s="185"/>
      <c r="B245" s="152"/>
      <c r="C245" s="3"/>
      <c r="D245" s="134"/>
      <c r="E245" s="2"/>
    </row>
    <row r="246" spans="1:5" x14ac:dyDescent="0.25">
      <c r="A246" s="185"/>
      <c r="B246" s="152"/>
      <c r="C246" s="3"/>
      <c r="D246" s="134"/>
      <c r="E246" s="2"/>
    </row>
    <row r="247" spans="1:5" x14ac:dyDescent="0.25">
      <c r="A247" s="185"/>
      <c r="B247" s="152"/>
      <c r="C247" s="3"/>
      <c r="D247" s="134"/>
      <c r="E247" s="2"/>
    </row>
    <row r="248" spans="1:5" x14ac:dyDescent="0.25">
      <c r="A248" s="185"/>
      <c r="B248" s="152"/>
      <c r="C248" s="3"/>
      <c r="D248" s="134"/>
      <c r="E248" s="2"/>
    </row>
    <row r="249" spans="1:5" x14ac:dyDescent="0.25">
      <c r="A249" s="185"/>
      <c r="B249" s="152"/>
      <c r="C249" s="3"/>
      <c r="D249" s="134"/>
      <c r="E249" s="2"/>
    </row>
    <row r="250" spans="1:5" x14ac:dyDescent="0.25">
      <c r="A250" s="185"/>
      <c r="B250" s="152"/>
      <c r="C250" s="3"/>
      <c r="D250" s="134"/>
      <c r="E250" s="2"/>
    </row>
    <row r="251" spans="1:5" x14ac:dyDescent="0.25">
      <c r="A251" s="185"/>
      <c r="B251" s="152"/>
      <c r="C251" s="3"/>
      <c r="D251" s="134"/>
      <c r="E251" s="2"/>
    </row>
    <row r="252" spans="1:5" x14ac:dyDescent="0.25">
      <c r="A252" s="185"/>
      <c r="B252" s="152"/>
      <c r="C252" s="3"/>
      <c r="D252" s="134"/>
      <c r="E252" s="2"/>
    </row>
    <row r="253" spans="1:5" x14ac:dyDescent="0.25">
      <c r="A253" s="185"/>
      <c r="B253" s="152"/>
      <c r="C253" s="3"/>
      <c r="D253" s="134"/>
      <c r="E253" s="2"/>
    </row>
    <row r="254" spans="1:5" x14ac:dyDescent="0.25">
      <c r="A254" s="185"/>
      <c r="B254" s="152"/>
      <c r="C254" s="3"/>
      <c r="D254" s="134"/>
      <c r="E254" s="2"/>
    </row>
    <row r="255" spans="1:5" x14ac:dyDescent="0.25">
      <c r="A255" s="185"/>
      <c r="B255" s="152"/>
      <c r="C255" s="3"/>
      <c r="D255" s="134"/>
      <c r="E255" s="2"/>
    </row>
    <row r="256" spans="1:5" x14ac:dyDescent="0.25">
      <c r="A256" s="185"/>
      <c r="B256" s="152"/>
      <c r="C256" s="3"/>
      <c r="D256" s="134"/>
      <c r="E256" s="2"/>
    </row>
    <row r="257" spans="1:5" x14ac:dyDescent="0.25">
      <c r="A257" s="185"/>
      <c r="B257" s="152"/>
      <c r="C257" s="3"/>
      <c r="D257" s="134"/>
      <c r="E257" s="2"/>
    </row>
    <row r="258" spans="1:5" x14ac:dyDescent="0.25">
      <c r="A258" s="185"/>
      <c r="B258" s="152"/>
      <c r="C258" s="3"/>
      <c r="D258" s="134"/>
      <c r="E258" s="2"/>
    </row>
    <row r="259" spans="1:5" x14ac:dyDescent="0.25">
      <c r="A259" s="185"/>
      <c r="B259" s="152"/>
      <c r="C259" s="3"/>
      <c r="D259" s="134"/>
      <c r="E259" s="2"/>
    </row>
    <row r="260" spans="1:5" x14ac:dyDescent="0.25">
      <c r="A260" s="185"/>
      <c r="B260" s="152"/>
      <c r="C260" s="3"/>
      <c r="D260" s="134"/>
      <c r="E260" s="2"/>
    </row>
    <row r="261" spans="1:5" x14ac:dyDescent="0.25">
      <c r="A261" s="185"/>
      <c r="B261" s="152"/>
      <c r="C261" s="3"/>
      <c r="D261" s="134"/>
      <c r="E261" s="2"/>
    </row>
    <row r="262" spans="1:5" x14ac:dyDescent="0.25">
      <c r="A262" s="185"/>
      <c r="B262" s="152"/>
      <c r="C262" s="3"/>
      <c r="D262" s="134"/>
      <c r="E262" s="2"/>
    </row>
    <row r="263" spans="1:5" x14ac:dyDescent="0.25">
      <c r="A263" s="185"/>
      <c r="B263" s="152"/>
      <c r="C263" s="3"/>
      <c r="D263" s="134"/>
      <c r="E263" s="2"/>
    </row>
    <row r="264" spans="1:5" x14ac:dyDescent="0.25">
      <c r="A264" s="185"/>
      <c r="B264" s="152"/>
      <c r="C264" s="3"/>
      <c r="D264" s="134"/>
      <c r="E264" s="2"/>
    </row>
    <row r="265" spans="1:5" x14ac:dyDescent="0.25">
      <c r="A265" s="185"/>
      <c r="B265" s="152"/>
      <c r="C265" s="3"/>
      <c r="D265" s="134"/>
      <c r="E265" s="2"/>
    </row>
    <row r="266" spans="1:5" x14ac:dyDescent="0.25">
      <c r="A266" s="185"/>
      <c r="B266" s="152"/>
      <c r="C266" s="3"/>
      <c r="D266" s="134"/>
      <c r="E266" s="2"/>
    </row>
    <row r="267" spans="1:5" x14ac:dyDescent="0.25">
      <c r="A267" s="185"/>
      <c r="B267" s="152"/>
      <c r="C267" s="3"/>
      <c r="D267" s="134"/>
      <c r="E267" s="2"/>
    </row>
    <row r="268" spans="1:5" x14ac:dyDescent="0.25">
      <c r="A268" s="185"/>
      <c r="B268" s="152"/>
      <c r="C268" s="3"/>
      <c r="D268" s="134"/>
      <c r="E268" s="2"/>
    </row>
    <row r="269" spans="1:5" x14ac:dyDescent="0.25">
      <c r="A269" s="185"/>
      <c r="B269" s="152"/>
      <c r="C269" s="3"/>
      <c r="D269" s="134"/>
      <c r="E269" s="2"/>
    </row>
    <row r="270" spans="1:5" x14ac:dyDescent="0.25">
      <c r="A270" s="185"/>
      <c r="B270" s="152"/>
      <c r="C270" s="3"/>
      <c r="D270" s="134"/>
      <c r="E270" s="2"/>
    </row>
    <row r="271" spans="1:5" x14ac:dyDescent="0.25">
      <c r="A271" s="185"/>
      <c r="B271" s="152"/>
      <c r="C271" s="3"/>
      <c r="D271" s="134"/>
      <c r="E271" s="2"/>
    </row>
    <row r="272" spans="1:5" x14ac:dyDescent="0.25">
      <c r="A272" s="185"/>
      <c r="B272" s="152"/>
      <c r="C272" s="3"/>
      <c r="D272" s="134"/>
      <c r="E272" s="2"/>
    </row>
    <row r="273" spans="1:5" x14ac:dyDescent="0.25">
      <c r="A273" s="185"/>
      <c r="B273" s="152"/>
      <c r="C273" s="3"/>
      <c r="D273" s="134"/>
      <c r="E273" s="2"/>
    </row>
    <row r="274" spans="1:5" x14ac:dyDescent="0.25">
      <c r="A274" s="185"/>
      <c r="B274" s="152"/>
      <c r="C274" s="3"/>
      <c r="D274" s="134"/>
      <c r="E274" s="2"/>
    </row>
    <row r="275" spans="1:5" x14ac:dyDescent="0.25">
      <c r="A275" s="185"/>
      <c r="B275" s="152"/>
      <c r="C275" s="3"/>
      <c r="D275" s="134"/>
      <c r="E275" s="2"/>
    </row>
    <row r="276" spans="1:5" x14ac:dyDescent="0.25">
      <c r="A276" s="185"/>
      <c r="B276" s="152"/>
      <c r="C276" s="3"/>
      <c r="D276" s="134"/>
      <c r="E276" s="2"/>
    </row>
    <row r="277" spans="1:5" x14ac:dyDescent="0.25">
      <c r="A277" s="185"/>
      <c r="B277" s="152"/>
      <c r="C277" s="3"/>
      <c r="D277" s="134"/>
      <c r="E277" s="2"/>
    </row>
    <row r="278" spans="1:5" x14ac:dyDescent="0.25">
      <c r="A278" s="185"/>
      <c r="B278" s="152"/>
      <c r="C278" s="3"/>
      <c r="D278" s="134"/>
      <c r="E278" s="2"/>
    </row>
    <row r="279" spans="1:5" x14ac:dyDescent="0.25">
      <c r="A279" s="185"/>
      <c r="B279" s="152"/>
      <c r="C279" s="3"/>
      <c r="D279" s="134"/>
      <c r="E279" s="2"/>
    </row>
    <row r="280" spans="1:5" x14ac:dyDescent="0.25">
      <c r="A280" s="185"/>
      <c r="B280" s="152"/>
      <c r="C280" s="3"/>
      <c r="D280" s="134"/>
      <c r="E280" s="2"/>
    </row>
    <row r="281" spans="1:5" x14ac:dyDescent="0.25">
      <c r="A281" s="185"/>
      <c r="B281" s="152"/>
      <c r="C281" s="3"/>
      <c r="D281" s="134"/>
      <c r="E281" s="2"/>
    </row>
    <row r="282" spans="1:5" x14ac:dyDescent="0.25">
      <c r="A282" s="185"/>
      <c r="B282" s="152"/>
      <c r="C282" s="3"/>
      <c r="D282" s="134"/>
      <c r="E282" s="2"/>
    </row>
    <row r="283" spans="1:5" x14ac:dyDescent="0.25">
      <c r="A283" s="185"/>
      <c r="B283" s="152"/>
      <c r="C283" s="3"/>
      <c r="D283" s="134"/>
      <c r="E283" s="2"/>
    </row>
    <row r="284" spans="1:5" x14ac:dyDescent="0.25">
      <c r="A284" s="185"/>
      <c r="B284" s="152"/>
      <c r="C284" s="3"/>
      <c r="D284" s="134"/>
      <c r="E284" s="2"/>
    </row>
    <row r="285" spans="1:5" x14ac:dyDescent="0.25">
      <c r="A285" s="185"/>
      <c r="B285" s="152"/>
      <c r="C285" s="3"/>
      <c r="D285" s="134"/>
      <c r="E285" s="2"/>
    </row>
    <row r="286" spans="1:5" x14ac:dyDescent="0.25">
      <c r="A286" s="185"/>
      <c r="B286" s="152"/>
      <c r="C286" s="3"/>
      <c r="D286" s="134"/>
      <c r="E286" s="2"/>
    </row>
    <row r="287" spans="1:5" x14ac:dyDescent="0.25">
      <c r="A287" s="185"/>
      <c r="B287" s="152"/>
      <c r="C287" s="3"/>
      <c r="D287" s="134"/>
      <c r="E287" s="2"/>
    </row>
    <row r="288" spans="1:5" x14ac:dyDescent="0.25">
      <c r="A288" s="185"/>
      <c r="B288" s="152"/>
      <c r="C288" s="3"/>
      <c r="D288" s="134"/>
      <c r="E288" s="2"/>
    </row>
    <row r="289" spans="1:5" x14ac:dyDescent="0.25">
      <c r="A289" s="185"/>
      <c r="B289" s="152"/>
      <c r="C289" s="3"/>
      <c r="D289" s="134"/>
      <c r="E289" s="2"/>
    </row>
    <row r="290" spans="1:5" x14ac:dyDescent="0.25">
      <c r="A290" s="185"/>
      <c r="B290" s="152"/>
      <c r="C290" s="3"/>
      <c r="D290" s="134"/>
      <c r="E290" s="2"/>
    </row>
    <row r="291" spans="1:5" x14ac:dyDescent="0.25">
      <c r="A291" s="185"/>
      <c r="B291" s="152"/>
      <c r="C291" s="3"/>
      <c r="D291" s="134"/>
      <c r="E291" s="2"/>
    </row>
    <row r="292" spans="1:5" x14ac:dyDescent="0.25">
      <c r="A292" s="185"/>
      <c r="B292" s="152"/>
      <c r="C292" s="3"/>
      <c r="D292" s="134"/>
      <c r="E292" s="2"/>
    </row>
    <row r="293" spans="1:5" x14ac:dyDescent="0.25">
      <c r="A293" s="185"/>
      <c r="B293" s="152"/>
      <c r="C293" s="3"/>
      <c r="D293" s="134"/>
      <c r="E293" s="2"/>
    </row>
    <row r="294" spans="1:5" x14ac:dyDescent="0.25">
      <c r="A294" s="185"/>
      <c r="B294" s="152"/>
      <c r="C294" s="3"/>
      <c r="D294" s="134"/>
      <c r="E294" s="2"/>
    </row>
    <row r="295" spans="1:5" x14ac:dyDescent="0.25">
      <c r="A295" s="185"/>
      <c r="B295" s="152"/>
      <c r="C295" s="3"/>
      <c r="D295" s="134"/>
      <c r="E295" s="2"/>
    </row>
    <row r="296" spans="1:5" x14ac:dyDescent="0.25">
      <c r="A296" s="185"/>
      <c r="B296" s="152"/>
      <c r="C296" s="3"/>
      <c r="D296" s="134"/>
      <c r="E296" s="2"/>
    </row>
    <row r="297" spans="1:5" x14ac:dyDescent="0.25">
      <c r="A297" s="185"/>
      <c r="B297" s="152"/>
      <c r="C297" s="3"/>
      <c r="D297" s="134"/>
      <c r="E297" s="2"/>
    </row>
    <row r="298" spans="1:5" x14ac:dyDescent="0.25">
      <c r="A298" s="185"/>
      <c r="B298" s="152"/>
      <c r="C298" s="3"/>
      <c r="D298" s="134"/>
      <c r="E298" s="2"/>
    </row>
    <row r="299" spans="1:5" x14ac:dyDescent="0.25">
      <c r="A299" s="185"/>
      <c r="B299" s="152"/>
      <c r="C299" s="3"/>
      <c r="D299" s="134"/>
      <c r="E299" s="2"/>
    </row>
    <row r="300" spans="1:5" x14ac:dyDescent="0.25">
      <c r="A300" s="185"/>
      <c r="B300" s="152"/>
      <c r="C300" s="3"/>
      <c r="D300" s="134"/>
      <c r="E300" s="2"/>
    </row>
    <row r="301" spans="1:5" x14ac:dyDescent="0.25">
      <c r="A301" s="185"/>
      <c r="B301" s="152"/>
      <c r="C301" s="3"/>
      <c r="D301" s="134"/>
      <c r="E301" s="2"/>
    </row>
    <row r="302" spans="1:5" x14ac:dyDescent="0.25">
      <c r="A302" s="185"/>
      <c r="B302" s="152"/>
      <c r="C302" s="3"/>
      <c r="D302" s="134"/>
      <c r="E302" s="2"/>
    </row>
    <row r="303" spans="1:5" x14ac:dyDescent="0.25">
      <c r="A303" s="185"/>
      <c r="B303" s="152"/>
      <c r="C303" s="3"/>
      <c r="D303" s="134"/>
      <c r="E303" s="2"/>
    </row>
    <row r="304" spans="1:5" x14ac:dyDescent="0.25">
      <c r="A304" s="185"/>
      <c r="B304" s="152"/>
      <c r="C304" s="3"/>
      <c r="D304" s="134"/>
      <c r="E304" s="2"/>
    </row>
    <row r="305" spans="1:5" x14ac:dyDescent="0.25">
      <c r="A305" s="185"/>
      <c r="B305" s="152"/>
      <c r="C305" s="3"/>
      <c r="D305" s="134"/>
      <c r="E305" s="2"/>
    </row>
    <row r="306" spans="1:5" x14ac:dyDescent="0.25">
      <c r="A306" s="185"/>
      <c r="B306" s="152"/>
      <c r="C306" s="3"/>
      <c r="D306" s="134"/>
      <c r="E306" s="2"/>
    </row>
    <row r="307" spans="1:5" x14ac:dyDescent="0.25">
      <c r="A307" s="185"/>
      <c r="B307" s="152"/>
      <c r="C307" s="3"/>
      <c r="D307" s="134"/>
      <c r="E307" s="2"/>
    </row>
    <row r="308" spans="1:5" x14ac:dyDescent="0.25">
      <c r="A308" s="185"/>
      <c r="B308" s="152"/>
      <c r="C308" s="3"/>
      <c r="D308" s="134"/>
      <c r="E308" s="2"/>
    </row>
    <row r="309" spans="1:5" x14ac:dyDescent="0.25">
      <c r="A309" s="185"/>
      <c r="B309" s="152"/>
      <c r="C309" s="3"/>
      <c r="D309" s="134"/>
      <c r="E309" s="2"/>
    </row>
    <row r="310" spans="1:5" x14ac:dyDescent="0.25">
      <c r="A310" s="185"/>
      <c r="B310" s="152"/>
      <c r="C310" s="3"/>
      <c r="D310" s="134"/>
      <c r="E310" s="2"/>
    </row>
    <row r="311" spans="1:5" x14ac:dyDescent="0.25">
      <c r="A311" s="185"/>
      <c r="B311" s="152"/>
      <c r="C311" s="3"/>
      <c r="D311" s="134"/>
      <c r="E311" s="2"/>
    </row>
    <row r="312" spans="1:5" x14ac:dyDescent="0.25">
      <c r="A312" s="185"/>
      <c r="B312" s="152"/>
      <c r="C312" s="3"/>
      <c r="D312" s="134"/>
      <c r="E312" s="2"/>
    </row>
    <row r="313" spans="1:5" x14ac:dyDescent="0.25">
      <c r="A313" s="185"/>
      <c r="B313" s="152"/>
      <c r="C313" s="3"/>
      <c r="D313" s="134"/>
      <c r="E313" s="2"/>
    </row>
    <row r="314" spans="1:5" x14ac:dyDescent="0.25">
      <c r="A314" s="185"/>
      <c r="B314" s="152"/>
      <c r="C314" s="3"/>
      <c r="D314" s="134"/>
      <c r="E314" s="2"/>
    </row>
    <row r="315" spans="1:5" x14ac:dyDescent="0.25">
      <c r="A315" s="185"/>
      <c r="B315" s="152"/>
      <c r="C315" s="3"/>
      <c r="D315" s="134"/>
      <c r="E315" s="2"/>
    </row>
    <row r="316" spans="1:5" x14ac:dyDescent="0.25">
      <c r="A316" s="185"/>
      <c r="B316" s="152"/>
      <c r="C316" s="3"/>
      <c r="D316" s="134"/>
      <c r="E316" s="2"/>
    </row>
    <row r="317" spans="1:5" x14ac:dyDescent="0.25">
      <c r="A317" s="185"/>
      <c r="B317" s="152"/>
      <c r="C317" s="3"/>
      <c r="D317" s="134"/>
      <c r="E317" s="2"/>
    </row>
    <row r="318" spans="1:5" x14ac:dyDescent="0.25">
      <c r="A318" s="185"/>
      <c r="B318" s="152"/>
      <c r="C318" s="3"/>
      <c r="D318" s="134"/>
      <c r="E318" s="2"/>
    </row>
    <row r="319" spans="1:5" x14ac:dyDescent="0.25">
      <c r="A319" s="185"/>
      <c r="B319" s="152"/>
      <c r="C319" s="3"/>
      <c r="D319" s="134"/>
      <c r="E319" s="2"/>
    </row>
    <row r="320" spans="1:5" x14ac:dyDescent="0.25">
      <c r="A320" s="185"/>
      <c r="B320" s="152"/>
      <c r="C320" s="3"/>
      <c r="D320" s="134"/>
      <c r="E320" s="2"/>
    </row>
    <row r="321" spans="1:5" x14ac:dyDescent="0.25">
      <c r="A321" s="185"/>
      <c r="B321" s="152"/>
      <c r="C321" s="3"/>
      <c r="D321" s="134"/>
      <c r="E321" s="2"/>
    </row>
    <row r="322" spans="1:5" x14ac:dyDescent="0.25">
      <c r="A322" s="185"/>
      <c r="B322" s="152"/>
      <c r="C322" s="3"/>
      <c r="D322" s="134"/>
      <c r="E322" s="2"/>
    </row>
    <row r="323" spans="1:5" x14ac:dyDescent="0.25">
      <c r="A323" s="185"/>
      <c r="B323" s="152"/>
      <c r="C323" s="3"/>
      <c r="D323" s="134"/>
      <c r="E323" s="2"/>
    </row>
    <row r="324" spans="1:5" x14ac:dyDescent="0.25">
      <c r="A324" s="185"/>
      <c r="B324" s="152"/>
      <c r="C324" s="3"/>
      <c r="D324" s="134"/>
      <c r="E324" s="2"/>
    </row>
    <row r="325" spans="1:5" x14ac:dyDescent="0.25">
      <c r="A325" s="185"/>
      <c r="B325" s="152"/>
      <c r="C325" s="3"/>
      <c r="D325" s="134"/>
      <c r="E325" s="2"/>
    </row>
    <row r="326" spans="1:5" x14ac:dyDescent="0.25">
      <c r="A326" s="185"/>
      <c r="B326" s="152"/>
      <c r="C326" s="3"/>
      <c r="D326" s="134"/>
      <c r="E326" s="2"/>
    </row>
    <row r="327" spans="1:5" x14ac:dyDescent="0.25">
      <c r="A327" s="185"/>
      <c r="B327" s="152"/>
      <c r="C327" s="3"/>
      <c r="D327" s="134"/>
      <c r="E327" s="2"/>
    </row>
    <row r="328" spans="1:5" x14ac:dyDescent="0.25">
      <c r="A328" s="185"/>
      <c r="B328" s="152"/>
      <c r="C328" s="3"/>
      <c r="D328" s="134"/>
      <c r="E328" s="2"/>
    </row>
    <row r="329" spans="1:5" x14ac:dyDescent="0.25">
      <c r="A329" s="185"/>
      <c r="B329" s="152"/>
      <c r="C329" s="3"/>
      <c r="D329" s="134"/>
      <c r="E329" s="2"/>
    </row>
    <row r="330" spans="1:5" x14ac:dyDescent="0.25">
      <c r="A330" s="185"/>
      <c r="B330" s="152"/>
      <c r="C330" s="3"/>
      <c r="D330" s="134"/>
      <c r="E330" s="2"/>
    </row>
    <row r="331" spans="1:5" x14ac:dyDescent="0.25">
      <c r="A331" s="185"/>
      <c r="B331" s="152"/>
      <c r="C331" s="3"/>
      <c r="D331" s="134"/>
      <c r="E331" s="2"/>
    </row>
    <row r="332" spans="1:5" x14ac:dyDescent="0.25">
      <c r="A332" s="185"/>
      <c r="B332" s="152"/>
      <c r="C332" s="3"/>
      <c r="D332" s="134"/>
      <c r="E332" s="2"/>
    </row>
    <row r="333" spans="1:5" x14ac:dyDescent="0.25">
      <c r="A333" s="185"/>
      <c r="B333" s="152"/>
      <c r="C333" s="3"/>
      <c r="D333" s="134"/>
      <c r="E333" s="2"/>
    </row>
    <row r="334" spans="1:5" x14ac:dyDescent="0.25">
      <c r="A334" s="185"/>
      <c r="B334" s="152"/>
      <c r="C334" s="3"/>
      <c r="D334" s="134"/>
      <c r="E334" s="2"/>
    </row>
    <row r="335" spans="1:5" x14ac:dyDescent="0.25">
      <c r="A335" s="185"/>
      <c r="B335" s="152"/>
      <c r="C335" s="3"/>
      <c r="D335" s="134"/>
      <c r="E335" s="2"/>
    </row>
    <row r="336" spans="1:5" x14ac:dyDescent="0.25">
      <c r="A336" s="185"/>
      <c r="B336" s="152"/>
      <c r="C336" s="3"/>
      <c r="D336" s="134"/>
      <c r="E336" s="2"/>
    </row>
    <row r="337" spans="1:5" x14ac:dyDescent="0.25">
      <c r="A337" s="185"/>
      <c r="B337" s="152"/>
      <c r="C337" s="3"/>
      <c r="D337" s="134"/>
      <c r="E337" s="2"/>
    </row>
    <row r="338" spans="1:5" x14ac:dyDescent="0.25">
      <c r="A338" s="185"/>
      <c r="B338" s="152"/>
      <c r="C338" s="3"/>
      <c r="D338" s="134"/>
      <c r="E338" s="2"/>
    </row>
    <row r="339" spans="1:5" x14ac:dyDescent="0.25">
      <c r="A339" s="185"/>
      <c r="B339" s="152"/>
      <c r="C339" s="3"/>
      <c r="D339" s="134"/>
      <c r="E339" s="2"/>
    </row>
    <row r="340" spans="1:5" x14ac:dyDescent="0.25">
      <c r="A340" s="185"/>
      <c r="B340" s="152"/>
      <c r="C340" s="3"/>
      <c r="D340" s="134"/>
      <c r="E340" s="2"/>
    </row>
    <row r="341" spans="1:5" x14ac:dyDescent="0.25">
      <c r="A341" s="185"/>
      <c r="B341" s="152"/>
      <c r="C341" s="3"/>
      <c r="D341" s="134"/>
      <c r="E341" s="2"/>
    </row>
    <row r="342" spans="1:5" x14ac:dyDescent="0.25">
      <c r="A342" s="185"/>
      <c r="B342" s="152"/>
      <c r="C342" s="3"/>
      <c r="D342" s="134"/>
      <c r="E342" s="2"/>
    </row>
    <row r="343" spans="1:5" x14ac:dyDescent="0.25">
      <c r="A343" s="185"/>
      <c r="B343" s="152"/>
      <c r="C343" s="3"/>
      <c r="D343" s="134"/>
      <c r="E343" s="2"/>
    </row>
    <row r="344" spans="1:5" x14ac:dyDescent="0.25">
      <c r="A344" s="185"/>
      <c r="B344" s="152"/>
      <c r="C344" s="3"/>
      <c r="D344" s="134"/>
      <c r="E344" s="2"/>
    </row>
    <row r="345" spans="1:5" x14ac:dyDescent="0.25">
      <c r="A345" s="185"/>
      <c r="B345" s="152"/>
      <c r="C345" s="3"/>
      <c r="D345" s="134"/>
      <c r="E345" s="2"/>
    </row>
    <row r="346" spans="1:5" x14ac:dyDescent="0.25">
      <c r="A346" s="185"/>
      <c r="B346" s="152"/>
      <c r="C346" s="3"/>
      <c r="D346" s="134"/>
      <c r="E346" s="2"/>
    </row>
    <row r="347" spans="1:5" x14ac:dyDescent="0.25">
      <c r="A347" s="185"/>
      <c r="B347" s="152"/>
      <c r="C347" s="3"/>
      <c r="D347" s="134"/>
      <c r="E347" s="2"/>
    </row>
    <row r="348" spans="1:5" x14ac:dyDescent="0.25">
      <c r="A348" s="185"/>
      <c r="B348" s="152"/>
      <c r="C348" s="3"/>
      <c r="D348" s="134"/>
      <c r="E348" s="2"/>
    </row>
    <row r="349" spans="1:5" x14ac:dyDescent="0.25">
      <c r="A349" s="185"/>
      <c r="B349" s="152"/>
      <c r="C349" s="3"/>
      <c r="D349" s="134"/>
      <c r="E349" s="2"/>
    </row>
    <row r="350" spans="1:5" x14ac:dyDescent="0.25">
      <c r="A350" s="185"/>
      <c r="B350" s="152"/>
      <c r="C350" s="3"/>
      <c r="D350" s="134"/>
      <c r="E350" s="2"/>
    </row>
    <row r="351" spans="1:5" x14ac:dyDescent="0.25">
      <c r="A351" s="185"/>
      <c r="B351" s="152"/>
      <c r="C351" s="3"/>
      <c r="D351" s="134"/>
      <c r="E351" s="2"/>
    </row>
    <row r="352" spans="1:5" x14ac:dyDescent="0.25">
      <c r="A352" s="185"/>
      <c r="B352" s="152"/>
      <c r="C352" s="3"/>
      <c r="D352" s="134"/>
      <c r="E352" s="2"/>
    </row>
    <row r="353" spans="1:5" x14ac:dyDescent="0.25">
      <c r="A353" s="185"/>
      <c r="B353" s="152"/>
      <c r="C353" s="3"/>
      <c r="D353" s="134"/>
      <c r="E353" s="2"/>
    </row>
    <row r="354" spans="1:5" x14ac:dyDescent="0.25">
      <c r="A354" s="185"/>
      <c r="B354" s="152"/>
      <c r="C354" s="3"/>
      <c r="D354" s="134"/>
      <c r="E354" s="2"/>
    </row>
    <row r="355" spans="1:5" x14ac:dyDescent="0.25">
      <c r="A355" s="185"/>
      <c r="B355" s="152"/>
      <c r="C355" s="3"/>
      <c r="D355" s="134"/>
      <c r="E355" s="2"/>
    </row>
    <row r="356" spans="1:5" x14ac:dyDescent="0.25">
      <c r="A356" s="185"/>
      <c r="B356" s="152"/>
      <c r="C356" s="3"/>
      <c r="D356" s="134"/>
      <c r="E356" s="2"/>
    </row>
    <row r="357" spans="1:5" x14ac:dyDescent="0.25">
      <c r="A357" s="185"/>
      <c r="B357" s="152"/>
      <c r="C357" s="3"/>
      <c r="D357" s="134"/>
      <c r="E357" s="2"/>
    </row>
    <row r="358" spans="1:5" x14ac:dyDescent="0.25">
      <c r="A358" s="185"/>
      <c r="B358" s="152"/>
      <c r="C358" s="3"/>
      <c r="D358" s="134"/>
      <c r="E358" s="2"/>
    </row>
    <row r="359" spans="1:5" x14ac:dyDescent="0.25">
      <c r="A359" s="185"/>
      <c r="B359" s="152"/>
      <c r="C359" s="3"/>
      <c r="D359" s="134"/>
      <c r="E359" s="2"/>
    </row>
    <row r="360" spans="1:5" x14ac:dyDescent="0.25">
      <c r="A360" s="185"/>
      <c r="B360" s="152"/>
      <c r="C360" s="3"/>
      <c r="D360" s="134"/>
      <c r="E360" s="2"/>
    </row>
    <row r="361" spans="1:5" x14ac:dyDescent="0.25">
      <c r="A361" s="185"/>
      <c r="B361" s="152"/>
      <c r="C361" s="3"/>
      <c r="D361" s="134"/>
      <c r="E361" s="2"/>
    </row>
    <row r="362" spans="1:5" x14ac:dyDescent="0.25">
      <c r="A362" s="185"/>
      <c r="B362" s="152"/>
      <c r="C362" s="3"/>
      <c r="D362" s="134"/>
      <c r="E362" s="2"/>
    </row>
    <row r="363" spans="1:5" x14ac:dyDescent="0.25">
      <c r="A363" s="185"/>
      <c r="B363" s="152"/>
      <c r="C363" s="3"/>
      <c r="D363" s="134"/>
      <c r="E363" s="2"/>
    </row>
    <row r="364" spans="1:5" x14ac:dyDescent="0.25">
      <c r="A364" s="185"/>
      <c r="B364" s="152"/>
      <c r="C364" s="3"/>
      <c r="D364" s="134"/>
      <c r="E364" s="2"/>
    </row>
    <row r="365" spans="1:5" x14ac:dyDescent="0.25">
      <c r="A365" s="185"/>
      <c r="B365" s="152"/>
      <c r="C365" s="3"/>
      <c r="D365" s="134"/>
      <c r="E365" s="2"/>
    </row>
    <row r="366" spans="1:5" x14ac:dyDescent="0.25">
      <c r="A366" s="185"/>
      <c r="B366" s="152"/>
      <c r="C366" s="3"/>
      <c r="D366" s="134"/>
      <c r="E366" s="2"/>
    </row>
    <row r="367" spans="1:5" x14ac:dyDescent="0.25">
      <c r="A367" s="185"/>
      <c r="B367" s="152"/>
      <c r="C367" s="3"/>
      <c r="D367" s="134"/>
      <c r="E367" s="2"/>
    </row>
    <row r="368" spans="1:5" x14ac:dyDescent="0.25">
      <c r="A368" s="185"/>
      <c r="B368" s="152"/>
      <c r="C368" s="3"/>
      <c r="D368" s="134"/>
      <c r="E368" s="2"/>
    </row>
    <row r="369" spans="1:5" x14ac:dyDescent="0.25">
      <c r="A369" s="185"/>
      <c r="B369" s="152"/>
      <c r="C369" s="3"/>
      <c r="D369" s="134"/>
      <c r="E369" s="2"/>
    </row>
    <row r="370" spans="1:5" x14ac:dyDescent="0.25">
      <c r="A370" s="185"/>
      <c r="B370" s="152"/>
      <c r="C370" s="3"/>
      <c r="D370" s="134"/>
      <c r="E370" s="2"/>
    </row>
    <row r="371" spans="1:5" x14ac:dyDescent="0.25">
      <c r="A371" s="185"/>
      <c r="B371" s="152"/>
      <c r="C371" s="3"/>
      <c r="D371" s="134"/>
      <c r="E371" s="2"/>
    </row>
    <row r="372" spans="1:5" x14ac:dyDescent="0.25">
      <c r="A372" s="185"/>
      <c r="B372" s="152"/>
      <c r="C372" s="3"/>
      <c r="D372" s="134"/>
      <c r="E372" s="2"/>
    </row>
    <row r="373" spans="1:5" x14ac:dyDescent="0.25">
      <c r="A373" s="185"/>
      <c r="B373" s="152"/>
      <c r="C373" s="3"/>
      <c r="D373" s="134"/>
      <c r="E373" s="2"/>
    </row>
    <row r="374" spans="1:5" x14ac:dyDescent="0.25">
      <c r="A374" s="185"/>
      <c r="B374" s="152"/>
      <c r="C374" s="3"/>
      <c r="D374" s="134"/>
      <c r="E374" s="2"/>
    </row>
    <row r="375" spans="1:5" x14ac:dyDescent="0.25">
      <c r="A375" s="185"/>
      <c r="B375" s="152"/>
      <c r="C375" s="3"/>
      <c r="D375" s="134"/>
      <c r="E375" s="2"/>
    </row>
    <row r="376" spans="1:5" x14ac:dyDescent="0.25">
      <c r="A376" s="185"/>
      <c r="B376" s="152"/>
      <c r="C376" s="3"/>
      <c r="D376" s="134"/>
      <c r="E376" s="2"/>
    </row>
    <row r="377" spans="1:5" x14ac:dyDescent="0.25">
      <c r="A377" s="185"/>
      <c r="B377" s="152"/>
      <c r="C377" s="3"/>
      <c r="D377" s="134"/>
      <c r="E377" s="2"/>
    </row>
    <row r="378" spans="1:5" x14ac:dyDescent="0.25">
      <c r="A378" s="185"/>
      <c r="B378" s="152"/>
      <c r="C378" s="3"/>
      <c r="D378" s="134"/>
      <c r="E378" s="2"/>
    </row>
    <row r="379" spans="1:5" x14ac:dyDescent="0.25">
      <c r="A379" s="185"/>
      <c r="B379" s="152"/>
      <c r="C379" s="3"/>
      <c r="D379" s="134"/>
      <c r="E379" s="2"/>
    </row>
    <row r="380" spans="1:5" x14ac:dyDescent="0.25">
      <c r="A380" s="185"/>
      <c r="B380" s="152"/>
      <c r="C380" s="3"/>
      <c r="D380" s="134"/>
      <c r="E380" s="2"/>
    </row>
    <row r="381" spans="1:5" x14ac:dyDescent="0.25">
      <c r="A381" s="185"/>
      <c r="B381" s="152"/>
      <c r="C381" s="3"/>
      <c r="D381" s="134"/>
      <c r="E381" s="2"/>
    </row>
    <row r="382" spans="1:5" x14ac:dyDescent="0.25">
      <c r="A382" s="185"/>
      <c r="B382" s="152"/>
      <c r="C382" s="3"/>
      <c r="D382" s="134"/>
      <c r="E382" s="2"/>
    </row>
    <row r="383" spans="1:5" x14ac:dyDescent="0.25">
      <c r="A383" s="185"/>
      <c r="B383" s="152"/>
      <c r="C383" s="3"/>
      <c r="D383" s="134"/>
      <c r="E383" s="2"/>
    </row>
    <row r="384" spans="1:5" x14ac:dyDescent="0.25">
      <c r="A384" s="185"/>
      <c r="B384" s="152"/>
      <c r="C384" s="3"/>
      <c r="D384" s="134"/>
      <c r="E384" s="2"/>
    </row>
    <row r="385" spans="1:5" x14ac:dyDescent="0.25">
      <c r="A385" s="185"/>
      <c r="B385" s="152"/>
      <c r="C385" s="3"/>
      <c r="D385" s="134"/>
      <c r="E385" s="2"/>
    </row>
    <row r="386" spans="1:5" x14ac:dyDescent="0.25">
      <c r="A386" s="185"/>
      <c r="B386" s="152"/>
      <c r="C386" s="3"/>
      <c r="D386" s="134"/>
      <c r="E386" s="2"/>
    </row>
    <row r="387" spans="1:5" x14ac:dyDescent="0.25">
      <c r="A387" s="185"/>
      <c r="B387" s="152"/>
      <c r="C387" s="3"/>
      <c r="D387" s="134"/>
      <c r="E387" s="2"/>
    </row>
    <row r="388" spans="1:5" x14ac:dyDescent="0.25">
      <c r="A388" s="185"/>
      <c r="B388" s="152"/>
      <c r="C388" s="3"/>
      <c r="D388" s="134"/>
      <c r="E388" s="2"/>
    </row>
    <row r="389" spans="1:5" x14ac:dyDescent="0.25">
      <c r="A389" s="185"/>
      <c r="B389" s="152"/>
      <c r="C389" s="3"/>
      <c r="D389" s="134"/>
      <c r="E389" s="2"/>
    </row>
    <row r="390" spans="1:5" x14ac:dyDescent="0.25">
      <c r="A390" s="185"/>
      <c r="B390" s="152"/>
      <c r="C390" s="3"/>
      <c r="D390" s="134"/>
      <c r="E390" s="2"/>
    </row>
    <row r="391" spans="1:5" x14ac:dyDescent="0.25">
      <c r="A391" s="185"/>
      <c r="B391" s="152"/>
      <c r="C391" s="3"/>
      <c r="D391" s="134"/>
      <c r="E391" s="2"/>
    </row>
    <row r="392" spans="1:5" x14ac:dyDescent="0.25">
      <c r="A392" s="185"/>
      <c r="B392" s="152"/>
      <c r="C392" s="3"/>
      <c r="D392" s="134"/>
      <c r="E392" s="2"/>
    </row>
    <row r="393" spans="1:5" x14ac:dyDescent="0.25">
      <c r="A393" s="185"/>
      <c r="B393" s="152"/>
      <c r="C393" s="3"/>
      <c r="D393" s="134"/>
      <c r="E393" s="2"/>
    </row>
    <row r="394" spans="1:5" x14ac:dyDescent="0.25">
      <c r="A394" s="185"/>
      <c r="B394" s="152"/>
      <c r="C394" s="3"/>
      <c r="D394" s="134"/>
      <c r="E394" s="2"/>
    </row>
    <row r="395" spans="1:5" x14ac:dyDescent="0.25">
      <c r="A395" s="185"/>
      <c r="B395" s="152"/>
      <c r="C395" s="3"/>
      <c r="D395" s="134"/>
      <c r="E395" s="2"/>
    </row>
    <row r="396" spans="1:5" x14ac:dyDescent="0.25">
      <c r="A396" s="185"/>
      <c r="B396" s="152"/>
      <c r="C396" s="3"/>
      <c r="D396" s="134"/>
      <c r="E396" s="2"/>
    </row>
    <row r="397" spans="1:5" x14ac:dyDescent="0.25">
      <c r="A397" s="185"/>
      <c r="B397" s="152"/>
      <c r="C397" s="3"/>
      <c r="D397" s="134"/>
      <c r="E397" s="2"/>
    </row>
    <row r="398" spans="1:5" x14ac:dyDescent="0.25">
      <c r="A398" s="185"/>
      <c r="B398" s="152"/>
      <c r="C398" s="3"/>
      <c r="D398" s="134"/>
      <c r="E398" s="2"/>
    </row>
    <row r="399" spans="1:5" x14ac:dyDescent="0.25">
      <c r="A399" s="185"/>
      <c r="B399" s="152"/>
      <c r="C399" s="3"/>
      <c r="D399" s="134"/>
      <c r="E399" s="2"/>
    </row>
    <row r="400" spans="1:5" x14ac:dyDescent="0.25">
      <c r="A400" s="185"/>
      <c r="B400" s="152"/>
      <c r="C400" s="3"/>
      <c r="D400" s="134"/>
      <c r="E400" s="2"/>
    </row>
    <row r="401" spans="1:5" x14ac:dyDescent="0.25">
      <c r="A401" s="185"/>
      <c r="B401" s="152"/>
      <c r="C401" s="3"/>
      <c r="D401" s="134"/>
      <c r="E401" s="2"/>
    </row>
    <row r="402" spans="1:5" x14ac:dyDescent="0.25">
      <c r="A402" s="185"/>
      <c r="B402" s="152"/>
      <c r="C402" s="3"/>
      <c r="D402" s="134"/>
      <c r="E402" s="2"/>
    </row>
    <row r="403" spans="1:5" x14ac:dyDescent="0.25">
      <c r="A403" s="185"/>
      <c r="B403" s="152"/>
      <c r="C403" s="3"/>
      <c r="D403" s="134"/>
      <c r="E403" s="2"/>
    </row>
    <row r="404" spans="1:5" x14ac:dyDescent="0.25">
      <c r="A404" s="185"/>
      <c r="B404" s="152"/>
      <c r="C404" s="3"/>
      <c r="D404" s="134"/>
      <c r="E404" s="2"/>
    </row>
    <row r="405" spans="1:5" x14ac:dyDescent="0.25">
      <c r="A405" s="185"/>
      <c r="B405" s="152"/>
      <c r="C405" s="3"/>
      <c r="D405" s="134"/>
      <c r="E405" s="2"/>
    </row>
    <row r="406" spans="1:5" x14ac:dyDescent="0.25">
      <c r="A406" s="185"/>
      <c r="B406" s="152"/>
      <c r="C406" s="3"/>
      <c r="D406" s="134"/>
      <c r="E406" s="2"/>
    </row>
    <row r="407" spans="1:5" x14ac:dyDescent="0.25">
      <c r="A407" s="185"/>
      <c r="B407" s="152"/>
      <c r="C407" s="3"/>
      <c r="D407" s="134"/>
      <c r="E407" s="2"/>
    </row>
    <row r="408" spans="1:5" x14ac:dyDescent="0.25">
      <c r="A408" s="185"/>
      <c r="B408" s="152"/>
      <c r="C408" s="3"/>
      <c r="D408" s="134"/>
      <c r="E408" s="2"/>
    </row>
    <row r="409" spans="1:5" x14ac:dyDescent="0.25">
      <c r="A409" s="185"/>
      <c r="B409" s="152"/>
      <c r="C409" s="3"/>
      <c r="D409" s="134"/>
      <c r="E409" s="2"/>
    </row>
    <row r="410" spans="1:5" x14ac:dyDescent="0.25">
      <c r="A410" s="185"/>
      <c r="B410" s="152"/>
      <c r="C410" s="3"/>
      <c r="D410" s="134"/>
      <c r="E410" s="2"/>
    </row>
    <row r="411" spans="1:5" x14ac:dyDescent="0.25">
      <c r="A411" s="185"/>
      <c r="B411" s="152"/>
      <c r="C411" s="3"/>
      <c r="D411" s="134"/>
      <c r="E411" s="2"/>
    </row>
    <row r="412" spans="1:5" x14ac:dyDescent="0.25">
      <c r="A412" s="185"/>
      <c r="B412" s="152"/>
      <c r="C412" s="3"/>
      <c r="D412" s="134"/>
      <c r="E412" s="2"/>
    </row>
    <row r="413" spans="1:5" x14ac:dyDescent="0.25">
      <c r="A413" s="185"/>
      <c r="B413" s="152"/>
      <c r="C413" s="3"/>
      <c r="D413" s="134"/>
      <c r="E413" s="2"/>
    </row>
    <row r="414" spans="1:5" x14ac:dyDescent="0.25">
      <c r="A414" s="185"/>
      <c r="B414" s="152"/>
      <c r="C414" s="3"/>
      <c r="D414" s="134"/>
      <c r="E414" s="2"/>
    </row>
    <row r="415" spans="1:5" x14ac:dyDescent="0.25">
      <c r="A415" s="185"/>
      <c r="B415" s="152"/>
      <c r="C415" s="3"/>
      <c r="D415" s="134"/>
      <c r="E415" s="2"/>
    </row>
    <row r="416" spans="1:5" x14ac:dyDescent="0.25">
      <c r="A416" s="186"/>
      <c r="B416" s="152"/>
      <c r="C416" s="3"/>
      <c r="D416" s="134"/>
      <c r="E416" s="2"/>
    </row>
    <row r="417" spans="1:5" x14ac:dyDescent="0.25">
      <c r="A417" s="186"/>
      <c r="B417" s="152"/>
      <c r="C417" s="3"/>
      <c r="D417" s="134"/>
      <c r="E417" s="2"/>
    </row>
    <row r="418" spans="1:5" x14ac:dyDescent="0.25">
      <c r="A418" s="186"/>
      <c r="B418" s="152"/>
      <c r="C418" s="3"/>
      <c r="D418" s="134"/>
      <c r="E418" s="2"/>
    </row>
    <row r="419" spans="1:5" x14ac:dyDescent="0.25">
      <c r="A419" s="186"/>
      <c r="B419" s="3"/>
      <c r="C419" s="3"/>
      <c r="D419" s="3"/>
      <c r="E419" s="2"/>
    </row>
    <row r="420" spans="1:5" x14ac:dyDescent="0.25">
      <c r="A420" s="186"/>
      <c r="B420" s="3"/>
      <c r="C420" s="3"/>
      <c r="D420" s="3"/>
      <c r="E420" s="2"/>
    </row>
    <row r="421" spans="1:5" x14ac:dyDescent="0.25">
      <c r="A421" s="186"/>
      <c r="B421" s="3"/>
      <c r="C421" s="3"/>
      <c r="D421" s="3"/>
      <c r="E421" s="2"/>
    </row>
    <row r="422" spans="1:5" x14ac:dyDescent="0.25">
      <c r="A422" s="186"/>
      <c r="B422" s="3"/>
      <c r="C422" s="3"/>
      <c r="D422" s="3"/>
      <c r="E422" s="2"/>
    </row>
    <row r="423" spans="1:5" x14ac:dyDescent="0.25">
      <c r="A423" s="186"/>
      <c r="B423" s="3"/>
      <c r="C423" s="3"/>
      <c r="D423" s="3"/>
      <c r="E423" s="2"/>
    </row>
    <row r="424" spans="1:5" x14ac:dyDescent="0.25">
      <c r="A424" s="186"/>
      <c r="B424" s="3"/>
      <c r="C424" s="3"/>
      <c r="D424" s="3"/>
      <c r="E424" s="2"/>
    </row>
  </sheetData>
  <autoFilter ref="A2:E423" xr:uid="{00000000-0009-0000-0000-000003000000}"/>
  <sortState xmlns:xlrd2="http://schemas.microsoft.com/office/spreadsheetml/2017/richdata2" ref="A3:E237">
    <sortCondition ref="B3:B237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76Y18 P37</vt:lpstr>
      <vt:lpstr>Custo Hora</vt:lpstr>
      <vt:lpstr>Material Comprado</vt:lpstr>
      <vt:lpstr>'76Y18 P37'!Area_de_impressao</vt:lpstr>
      <vt:lpstr>'Dados de Entrada'!Area_de_impressao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Joacir Martins</cp:lastModifiedBy>
  <cp:lastPrinted>2020-10-28T14:27:35Z</cp:lastPrinted>
  <dcterms:created xsi:type="dcterms:W3CDTF">2020-09-30T17:41:51Z</dcterms:created>
  <dcterms:modified xsi:type="dcterms:W3CDTF">2022-02-21T18:52:31Z</dcterms:modified>
</cp:coreProperties>
</file>