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U:\Durmetal\Engenharia Tylco\Projeto\Projeto Smart\"/>
    </mc:Choice>
  </mc:AlternateContent>
  <xr:revisionPtr revIDLastSave="0" documentId="13_ncr:1_{2EA35EA7-20A3-48ED-9408-A36C2BBC7988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Dados de Entrada" sheetId="5" r:id="rId1"/>
    <sheet name="70E18_P37" sheetId="4" r:id="rId2"/>
    <sheet name="Custo Hora" sheetId="3" r:id="rId3"/>
    <sheet name="Material Comprado" sheetId="2" r:id="rId4"/>
  </sheets>
  <externalReferences>
    <externalReference r:id="rId5"/>
  </externalReferences>
  <definedNames>
    <definedName name="_xlnm._FilterDatabase" localSheetId="1" hidden="1">'70E18_P37'!$A$10:$AL$10</definedName>
    <definedName name="_xlnm._FilterDatabase" localSheetId="2" hidden="1">'Custo Hora'!$B$2:$D$2</definedName>
    <definedName name="_xlnm._FilterDatabase" localSheetId="3" hidden="1">'Material Comprado'!$A$2:$E$392</definedName>
    <definedName name="A_Acionadores">#REF!</definedName>
    <definedName name="A_Area">#REF!</definedName>
    <definedName name="A_Bombas">#REF!</definedName>
    <definedName name="A_Compressores">#REF!</definedName>
    <definedName name="A_Diversos">#REF!</definedName>
    <definedName name="A_Diversos_Bulks">#REF!</definedName>
    <definedName name="A_Fornos">#REF!</definedName>
    <definedName name="A_Internos">#REF!</definedName>
    <definedName name="A_Permutadores">#REF!</definedName>
    <definedName name="A_Permutadores_Especiais">#REF!</definedName>
    <definedName name="A_Remarks">#REF!</definedName>
    <definedName name="A_Resfriadores">#REF!</definedName>
    <definedName name="A_Torres">#REF!</definedName>
    <definedName name="A_Torres_Bandeja">#REF!</definedName>
    <definedName name="A_Torres_DuploDiametro">#REF!</definedName>
    <definedName name="A_Torres_Resfriamento">#REF!</definedName>
    <definedName name="A_Vaso_Esfera">#REF!</definedName>
    <definedName name="A_Vaso_Hor_Vert_Reat">#REF!</definedName>
    <definedName name="A_Vaso_TanqueAtm">#REF!</definedName>
    <definedName name="A_Vaso_TanqueConcreto">#REF!</definedName>
    <definedName name="_xlnm.Print_Area" localSheetId="1">'70E18_P37'!$A$1:$AK$213</definedName>
    <definedName name="_xlnm.Print_Area" localSheetId="0">'Dados de Entrada'!$C$8:$M$12</definedName>
    <definedName name="Classificação_do_Custo">#REF!</definedName>
    <definedName name="densidade">#REF!</definedName>
    <definedName name="EAP">[1]EAP!$A$12:$O$922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20" i="4" l="1"/>
  <c r="W20" i="4" s="1"/>
  <c r="V21" i="4"/>
  <c r="W21" i="4" s="1"/>
  <c r="V22" i="4"/>
  <c r="W22" i="4" s="1"/>
  <c r="V79" i="4"/>
  <c r="AB79" i="4"/>
  <c r="V80" i="4"/>
  <c r="AB80" i="4"/>
  <c r="V81" i="4"/>
  <c r="AB81" i="4"/>
  <c r="V82" i="4"/>
  <c r="AB82" i="4"/>
  <c r="V83" i="4"/>
  <c r="AB83" i="4"/>
  <c r="D181" i="4"/>
  <c r="D182" i="4"/>
  <c r="D183" i="4"/>
  <c r="D184" i="4"/>
  <c r="D185" i="4"/>
  <c r="D175" i="4"/>
  <c r="D176" i="4"/>
  <c r="D177" i="4"/>
  <c r="D178" i="4"/>
  <c r="D170" i="4"/>
  <c r="D171" i="4"/>
  <c r="D172" i="4"/>
  <c r="V182" i="4"/>
  <c r="AB182" i="4"/>
  <c r="AC182" i="4"/>
  <c r="V183" i="4"/>
  <c r="AB183" i="4"/>
  <c r="AC183" i="4"/>
  <c r="V184" i="4"/>
  <c r="AB184" i="4"/>
  <c r="AC184" i="4"/>
  <c r="V185" i="4"/>
  <c r="AB185" i="4"/>
  <c r="AC185" i="4"/>
  <c r="V170" i="4"/>
  <c r="AB170" i="4"/>
  <c r="AC170" i="4"/>
  <c r="V171" i="4"/>
  <c r="AB171" i="4"/>
  <c r="AC171" i="4"/>
  <c r="V172" i="4"/>
  <c r="AB172" i="4"/>
  <c r="AC172" i="4"/>
  <c r="V173" i="4"/>
  <c r="AB173" i="4"/>
  <c r="V174" i="4"/>
  <c r="AB174" i="4"/>
  <c r="V175" i="4"/>
  <c r="AB175" i="4"/>
  <c r="AC175" i="4"/>
  <c r="V176" i="4"/>
  <c r="AB176" i="4"/>
  <c r="AC176" i="4"/>
  <c r="V177" i="4"/>
  <c r="AB177" i="4"/>
  <c r="AC177" i="4"/>
  <c r="V178" i="4"/>
  <c r="AB178" i="4"/>
  <c r="AC178" i="4"/>
  <c r="V179" i="4"/>
  <c r="AB179" i="4"/>
  <c r="V180" i="4"/>
  <c r="AB180" i="4"/>
  <c r="V181" i="4"/>
  <c r="AB181" i="4"/>
  <c r="AC181" i="4"/>
  <c r="N168" i="4"/>
  <c r="N169" i="4"/>
  <c r="N170" i="4"/>
  <c r="N171" i="4"/>
  <c r="N172" i="4"/>
  <c r="N173" i="4"/>
  <c r="N174" i="4"/>
  <c r="N175" i="4"/>
  <c r="N176" i="4"/>
  <c r="N177" i="4"/>
  <c r="N178" i="4"/>
  <c r="N179" i="4"/>
  <c r="N180" i="4"/>
  <c r="N181" i="4"/>
  <c r="N182" i="4"/>
  <c r="N183" i="4"/>
  <c r="N184" i="4"/>
  <c r="N185" i="4"/>
  <c r="V162" i="4"/>
  <c r="AB162" i="4"/>
  <c r="AC162" i="4"/>
  <c r="V163" i="4"/>
  <c r="AB163" i="4"/>
  <c r="AC163" i="4"/>
  <c r="V164" i="4"/>
  <c r="AB164" i="4"/>
  <c r="AC164" i="4"/>
  <c r="V165" i="4"/>
  <c r="AB165" i="4"/>
  <c r="AC165" i="4"/>
  <c r="V166" i="4"/>
  <c r="AB166" i="4"/>
  <c r="AC166" i="4"/>
  <c r="V167" i="4"/>
  <c r="AB167" i="4"/>
  <c r="AC167" i="4"/>
  <c r="N161" i="4"/>
  <c r="N162" i="4"/>
  <c r="N163" i="4"/>
  <c r="N164" i="4"/>
  <c r="N165" i="4"/>
  <c r="N166" i="4"/>
  <c r="N167" i="4"/>
  <c r="V155" i="4"/>
  <c r="AB155" i="4"/>
  <c r="AC155" i="4"/>
  <c r="V156" i="4"/>
  <c r="AB156" i="4"/>
  <c r="AC156" i="4"/>
  <c r="V157" i="4"/>
  <c r="AB157" i="4"/>
  <c r="AC157" i="4"/>
  <c r="V158" i="4"/>
  <c r="AB158" i="4"/>
  <c r="AC158" i="4"/>
  <c r="V159" i="4"/>
  <c r="AB159" i="4"/>
  <c r="AC159" i="4"/>
  <c r="N155" i="4"/>
  <c r="N156" i="4"/>
  <c r="N157" i="4"/>
  <c r="N158" i="4"/>
  <c r="N159" i="4"/>
  <c r="D155" i="4"/>
  <c r="D156" i="4"/>
  <c r="D157" i="4"/>
  <c r="D158" i="4"/>
  <c r="D159" i="4"/>
  <c r="V131" i="4"/>
  <c r="AB131" i="4"/>
  <c r="AC131" i="4"/>
  <c r="V132" i="4"/>
  <c r="AB132" i="4"/>
  <c r="AC132" i="4"/>
  <c r="V133" i="4"/>
  <c r="AB133" i="4"/>
  <c r="AC133" i="4"/>
  <c r="V134" i="4"/>
  <c r="AB134" i="4"/>
  <c r="AC134" i="4"/>
  <c r="V135" i="4"/>
  <c r="AB135" i="4"/>
  <c r="AC135" i="4"/>
  <c r="N129" i="4"/>
  <c r="N130" i="4"/>
  <c r="N131" i="4"/>
  <c r="N132" i="4"/>
  <c r="N133" i="4"/>
  <c r="N134" i="4"/>
  <c r="N135" i="4"/>
  <c r="D131" i="4"/>
  <c r="D132" i="4"/>
  <c r="D133" i="4"/>
  <c r="D134" i="4"/>
  <c r="D135" i="4"/>
  <c r="V124" i="4"/>
  <c r="AB124" i="4"/>
  <c r="V125" i="4"/>
  <c r="AB125" i="4"/>
  <c r="V126" i="4"/>
  <c r="AB126" i="4"/>
  <c r="V127" i="4"/>
  <c r="AB127" i="4"/>
  <c r="V128" i="4"/>
  <c r="AB128" i="4"/>
  <c r="N122" i="4"/>
  <c r="N123" i="4"/>
  <c r="N124" i="4"/>
  <c r="N125" i="4"/>
  <c r="N126" i="4"/>
  <c r="N127" i="4"/>
  <c r="N128" i="4"/>
  <c r="D124" i="4"/>
  <c r="D125" i="4"/>
  <c r="D126" i="4"/>
  <c r="D127" i="4"/>
  <c r="D128" i="4"/>
  <c r="I125" i="4"/>
  <c r="H125" i="4" s="1"/>
  <c r="J125" i="4"/>
  <c r="I126" i="4"/>
  <c r="H126" i="4" s="1"/>
  <c r="J126" i="4"/>
  <c r="I127" i="4"/>
  <c r="H127" i="4" s="1"/>
  <c r="J127" i="4"/>
  <c r="I128" i="4"/>
  <c r="H128" i="4" s="1"/>
  <c r="J128" i="4"/>
  <c r="I124" i="4"/>
  <c r="H124" i="4" s="1"/>
  <c r="J124" i="4"/>
  <c r="V118" i="4"/>
  <c r="AB118" i="4"/>
  <c r="V119" i="4"/>
  <c r="AB119" i="4"/>
  <c r="V120" i="4"/>
  <c r="AB120" i="4"/>
  <c r="V121" i="4"/>
  <c r="AB121" i="4"/>
  <c r="N118" i="4"/>
  <c r="N119" i="4"/>
  <c r="N120" i="4"/>
  <c r="N121" i="4"/>
  <c r="D118" i="4"/>
  <c r="D119" i="4"/>
  <c r="D120" i="4"/>
  <c r="D121" i="4"/>
  <c r="I119" i="4"/>
  <c r="H119" i="4" s="1"/>
  <c r="J119" i="4"/>
  <c r="I120" i="4"/>
  <c r="H120" i="4" s="1"/>
  <c r="J120" i="4"/>
  <c r="I121" i="4"/>
  <c r="H121" i="4" s="1"/>
  <c r="J121" i="4"/>
  <c r="J118" i="4"/>
  <c r="I118" i="4"/>
  <c r="H118" i="4" s="1"/>
  <c r="V101" i="4"/>
  <c r="AB101" i="4"/>
  <c r="AC101" i="4"/>
  <c r="V102" i="4"/>
  <c r="AB102" i="4"/>
  <c r="AC102" i="4"/>
  <c r="V103" i="4"/>
  <c r="AB103" i="4"/>
  <c r="AC103" i="4"/>
  <c r="V104" i="4"/>
  <c r="AB104" i="4"/>
  <c r="AC104" i="4"/>
  <c r="V105" i="4"/>
  <c r="AB105" i="4"/>
  <c r="AC105" i="4"/>
  <c r="N100" i="4"/>
  <c r="N101" i="4"/>
  <c r="N102" i="4"/>
  <c r="N103" i="4"/>
  <c r="N104" i="4"/>
  <c r="N105" i="4"/>
  <c r="D101" i="4"/>
  <c r="D102" i="4"/>
  <c r="D103" i="4"/>
  <c r="D104" i="4"/>
  <c r="D105" i="4"/>
  <c r="V94" i="4"/>
  <c r="AB94" i="4"/>
  <c r="AC94" i="4"/>
  <c r="V95" i="4"/>
  <c r="AB95" i="4"/>
  <c r="AC95" i="4"/>
  <c r="V96" i="4"/>
  <c r="AB96" i="4"/>
  <c r="AC96" i="4"/>
  <c r="V97" i="4"/>
  <c r="AB97" i="4"/>
  <c r="AC97" i="4"/>
  <c r="V98" i="4"/>
  <c r="AB98" i="4"/>
  <c r="AC98" i="4"/>
  <c r="N93" i="4"/>
  <c r="N94" i="4"/>
  <c r="N95" i="4"/>
  <c r="N96" i="4"/>
  <c r="N97" i="4"/>
  <c r="N98" i="4"/>
  <c r="D94" i="4"/>
  <c r="D95" i="4"/>
  <c r="D96" i="4"/>
  <c r="D97" i="4"/>
  <c r="D98" i="4"/>
  <c r="V86" i="4"/>
  <c r="AB86" i="4"/>
  <c r="V87" i="4"/>
  <c r="AB87" i="4"/>
  <c r="V88" i="4"/>
  <c r="AB88" i="4"/>
  <c r="V89" i="4"/>
  <c r="AB89" i="4"/>
  <c r="V90" i="4"/>
  <c r="AB90" i="4"/>
  <c r="V91" i="4"/>
  <c r="AB91" i="4"/>
  <c r="N85" i="4"/>
  <c r="N86" i="4"/>
  <c r="N87" i="4"/>
  <c r="N88" i="4"/>
  <c r="N89" i="4"/>
  <c r="N90" i="4"/>
  <c r="N91" i="4"/>
  <c r="D86" i="4"/>
  <c r="D87" i="4"/>
  <c r="D88" i="4"/>
  <c r="D89" i="4"/>
  <c r="D90" i="4"/>
  <c r="D91" i="4"/>
  <c r="I86" i="4"/>
  <c r="H86" i="4" s="1"/>
  <c r="J86" i="4"/>
  <c r="I87" i="4"/>
  <c r="H87" i="4" s="1"/>
  <c r="J87" i="4"/>
  <c r="I88" i="4"/>
  <c r="H88" i="4" s="1"/>
  <c r="J88" i="4"/>
  <c r="I89" i="4"/>
  <c r="H89" i="4" s="1"/>
  <c r="J89" i="4"/>
  <c r="I90" i="4"/>
  <c r="H90" i="4" s="1"/>
  <c r="J90" i="4"/>
  <c r="I91" i="4"/>
  <c r="H91" i="4" s="1"/>
  <c r="J91" i="4"/>
  <c r="N78" i="4"/>
  <c r="N79" i="4"/>
  <c r="N80" i="4"/>
  <c r="N81" i="4"/>
  <c r="N82" i="4"/>
  <c r="N83" i="4"/>
  <c r="D80" i="4"/>
  <c r="D81" i="4"/>
  <c r="D82" i="4"/>
  <c r="D83" i="4"/>
  <c r="I82" i="4"/>
  <c r="H82" i="4" s="1"/>
  <c r="J82" i="4"/>
  <c r="I83" i="4"/>
  <c r="H83" i="4" s="1"/>
  <c r="J83" i="4"/>
  <c r="J81" i="4"/>
  <c r="I81" i="4"/>
  <c r="H81" i="4" s="1"/>
  <c r="J80" i="4"/>
  <c r="I80" i="4"/>
  <c r="V71" i="4"/>
  <c r="AB71" i="4"/>
  <c r="V72" i="4"/>
  <c r="AB72" i="4"/>
  <c r="V73" i="4"/>
  <c r="AB73" i="4"/>
  <c r="V74" i="4"/>
  <c r="AB74" i="4"/>
  <c r="V75" i="4"/>
  <c r="AB75" i="4"/>
  <c r="V76" i="4"/>
  <c r="AB76" i="4"/>
  <c r="V77" i="4"/>
  <c r="AB77" i="4"/>
  <c r="N71" i="4"/>
  <c r="N72" i="4"/>
  <c r="N73" i="4"/>
  <c r="N74" i="4"/>
  <c r="N75" i="4"/>
  <c r="N76" i="4"/>
  <c r="N77" i="4"/>
  <c r="I73" i="4"/>
  <c r="H73" i="4" s="1"/>
  <c r="J73" i="4"/>
  <c r="I74" i="4"/>
  <c r="H74" i="4" s="1"/>
  <c r="J74" i="4"/>
  <c r="I75" i="4"/>
  <c r="H75" i="4" s="1"/>
  <c r="J75" i="4"/>
  <c r="I76" i="4"/>
  <c r="H76" i="4" s="1"/>
  <c r="J76" i="4"/>
  <c r="I77" i="4"/>
  <c r="H77" i="4" s="1"/>
  <c r="J77" i="4"/>
  <c r="J72" i="4"/>
  <c r="I72" i="4"/>
  <c r="H72" i="4" s="1"/>
  <c r="J71" i="4"/>
  <c r="I71" i="4"/>
  <c r="H71" i="4" s="1"/>
  <c r="D71" i="4"/>
  <c r="D72" i="4"/>
  <c r="D73" i="4"/>
  <c r="D74" i="4"/>
  <c r="D75" i="4"/>
  <c r="D76" i="4"/>
  <c r="D77" i="4"/>
  <c r="V64" i="4"/>
  <c r="AB64" i="4"/>
  <c r="V65" i="4"/>
  <c r="AB65" i="4"/>
  <c r="V66" i="4"/>
  <c r="AB66" i="4"/>
  <c r="V67" i="4"/>
  <c r="AB67" i="4"/>
  <c r="V68" i="4"/>
  <c r="AB68" i="4"/>
  <c r="N64" i="4"/>
  <c r="N65" i="4"/>
  <c r="N66" i="4"/>
  <c r="N67" i="4"/>
  <c r="N68" i="4"/>
  <c r="D64" i="4"/>
  <c r="D65" i="4"/>
  <c r="D66" i="4"/>
  <c r="D67" i="4"/>
  <c r="D68" i="4"/>
  <c r="I64" i="4"/>
  <c r="H64" i="4" s="1"/>
  <c r="J64" i="4"/>
  <c r="I65" i="4"/>
  <c r="H65" i="4" s="1"/>
  <c r="J65" i="4"/>
  <c r="I66" i="4"/>
  <c r="H66" i="4" s="1"/>
  <c r="J66" i="4"/>
  <c r="I67" i="4"/>
  <c r="H67" i="4" s="1"/>
  <c r="J67" i="4"/>
  <c r="I68" i="4"/>
  <c r="H68" i="4" s="1"/>
  <c r="J68" i="4"/>
  <c r="V58" i="4"/>
  <c r="AB58" i="4"/>
  <c r="V59" i="4"/>
  <c r="AB59" i="4"/>
  <c r="V60" i="4"/>
  <c r="AB60" i="4"/>
  <c r="V61" i="4"/>
  <c r="AB61" i="4"/>
  <c r="N58" i="4"/>
  <c r="N59" i="4"/>
  <c r="N60" i="4"/>
  <c r="N61" i="4"/>
  <c r="I58" i="4"/>
  <c r="H58" i="4" s="1"/>
  <c r="J58" i="4"/>
  <c r="I59" i="4"/>
  <c r="H59" i="4" s="1"/>
  <c r="J59" i="4"/>
  <c r="I60" i="4"/>
  <c r="H60" i="4" s="1"/>
  <c r="J60" i="4"/>
  <c r="I61" i="4"/>
  <c r="H61" i="4" s="1"/>
  <c r="J61" i="4"/>
  <c r="D58" i="4"/>
  <c r="D59" i="4"/>
  <c r="D60" i="4"/>
  <c r="D61" i="4"/>
  <c r="V51" i="4"/>
  <c r="AB51" i="4"/>
  <c r="V52" i="4"/>
  <c r="AB52" i="4"/>
  <c r="V53" i="4"/>
  <c r="AB53" i="4"/>
  <c r="V54" i="4"/>
  <c r="AB54" i="4"/>
  <c r="V55" i="4"/>
  <c r="AB55" i="4"/>
  <c r="N50" i="4"/>
  <c r="N51" i="4"/>
  <c r="N52" i="4"/>
  <c r="N53" i="4"/>
  <c r="N54" i="4"/>
  <c r="N55" i="4"/>
  <c r="D51" i="4"/>
  <c r="D52" i="4"/>
  <c r="D53" i="4"/>
  <c r="D54" i="4"/>
  <c r="D55" i="4"/>
  <c r="I51" i="4"/>
  <c r="H51" i="4" s="1"/>
  <c r="J51" i="4"/>
  <c r="I52" i="4"/>
  <c r="H52" i="4" s="1"/>
  <c r="J52" i="4"/>
  <c r="I53" i="4"/>
  <c r="H53" i="4" s="1"/>
  <c r="J53" i="4"/>
  <c r="I54" i="4"/>
  <c r="H54" i="4" s="1"/>
  <c r="J54" i="4"/>
  <c r="I55" i="4"/>
  <c r="H55" i="4" s="1"/>
  <c r="J55" i="4"/>
  <c r="V45" i="4"/>
  <c r="AB45" i="4"/>
  <c r="V46" i="4"/>
  <c r="AB46" i="4"/>
  <c r="V47" i="4"/>
  <c r="AB47" i="4"/>
  <c r="V48" i="4"/>
  <c r="AB48" i="4"/>
  <c r="N45" i="4"/>
  <c r="N46" i="4"/>
  <c r="N47" i="4"/>
  <c r="N48" i="4"/>
  <c r="I45" i="4"/>
  <c r="H45" i="4" s="1"/>
  <c r="J45" i="4"/>
  <c r="I46" i="4"/>
  <c r="H46" i="4" s="1"/>
  <c r="J46" i="4"/>
  <c r="I47" i="4"/>
  <c r="H47" i="4" s="1"/>
  <c r="J47" i="4"/>
  <c r="I48" i="4"/>
  <c r="H48" i="4" s="1"/>
  <c r="J48" i="4"/>
  <c r="D45" i="4"/>
  <c r="D46" i="4"/>
  <c r="D47" i="4"/>
  <c r="D48" i="4"/>
  <c r="V39" i="4"/>
  <c r="AB39" i="4"/>
  <c r="V40" i="4"/>
  <c r="AB40" i="4"/>
  <c r="V41" i="4"/>
  <c r="AB41" i="4"/>
  <c r="V42" i="4"/>
  <c r="AB42" i="4"/>
  <c r="N39" i="4"/>
  <c r="N40" i="4"/>
  <c r="N41" i="4"/>
  <c r="N42" i="4"/>
  <c r="V33" i="4"/>
  <c r="AB33" i="4"/>
  <c r="V34" i="4"/>
  <c r="AB34" i="4"/>
  <c r="V35" i="4"/>
  <c r="AB35" i="4"/>
  <c r="N31" i="4"/>
  <c r="N32" i="4"/>
  <c r="N33" i="4"/>
  <c r="N34" i="4"/>
  <c r="N35" i="4"/>
  <c r="D33" i="4"/>
  <c r="D34" i="4"/>
  <c r="D35" i="4"/>
  <c r="I33" i="4"/>
  <c r="H33" i="4" s="1"/>
  <c r="J33" i="4"/>
  <c r="I34" i="4"/>
  <c r="H34" i="4" s="1"/>
  <c r="J34" i="4"/>
  <c r="I35" i="4"/>
  <c r="H35" i="4" s="1"/>
  <c r="J35" i="4"/>
  <c r="I36" i="4"/>
  <c r="H36" i="4" s="1"/>
  <c r="J36" i="4"/>
  <c r="V25" i="4"/>
  <c r="AB25" i="4"/>
  <c r="V26" i="4"/>
  <c r="AB26" i="4"/>
  <c r="V27" i="4"/>
  <c r="AB27" i="4"/>
  <c r="V28" i="4"/>
  <c r="AB28" i="4"/>
  <c r="V29" i="4"/>
  <c r="AB29" i="4"/>
  <c r="V30" i="4"/>
  <c r="AB30" i="4"/>
  <c r="N28" i="4"/>
  <c r="N29" i="4"/>
  <c r="N30" i="4"/>
  <c r="I28" i="4"/>
  <c r="H28" i="4" s="1"/>
  <c r="J28" i="4"/>
  <c r="I29" i="4"/>
  <c r="H29" i="4" s="1"/>
  <c r="J29" i="4"/>
  <c r="I30" i="4"/>
  <c r="H30" i="4" s="1"/>
  <c r="J30" i="4"/>
  <c r="AB22" i="4"/>
  <c r="N22" i="4"/>
  <c r="J22" i="4"/>
  <c r="I22" i="4"/>
  <c r="H22" i="4" s="1"/>
  <c r="AB21" i="4"/>
  <c r="N21" i="4"/>
  <c r="J21" i="4"/>
  <c r="I21" i="4"/>
  <c r="AB20" i="4"/>
  <c r="N20" i="4"/>
  <c r="J20" i="4"/>
  <c r="I20" i="4"/>
  <c r="H20" i="4" s="1"/>
  <c r="I39" i="4"/>
  <c r="H39" i="4" s="1"/>
  <c r="J39" i="4"/>
  <c r="I40" i="4"/>
  <c r="H40" i="4" s="1"/>
  <c r="J40" i="4"/>
  <c r="I41" i="4"/>
  <c r="H41" i="4" s="1"/>
  <c r="J41" i="4"/>
  <c r="I42" i="4"/>
  <c r="H42" i="4" s="1"/>
  <c r="J42" i="4"/>
  <c r="V12" i="4"/>
  <c r="AB12" i="4"/>
  <c r="AC12" i="4"/>
  <c r="V13" i="4"/>
  <c r="AB13" i="4"/>
  <c r="AC13" i="4"/>
  <c r="V14" i="4"/>
  <c r="AB14" i="4"/>
  <c r="AC14" i="4"/>
  <c r="V15" i="4"/>
  <c r="AB15" i="4"/>
  <c r="AC15" i="4"/>
  <c r="V16" i="4"/>
  <c r="AB16" i="4"/>
  <c r="AC16" i="4"/>
  <c r="V17" i="4"/>
  <c r="AB17" i="4"/>
  <c r="AC17" i="4"/>
  <c r="V18" i="4"/>
  <c r="AB18" i="4"/>
  <c r="D12" i="4"/>
  <c r="D13" i="4"/>
  <c r="D14" i="4"/>
  <c r="D15" i="4"/>
  <c r="D16" i="4"/>
  <c r="D17" i="4"/>
  <c r="N13" i="4"/>
  <c r="N14" i="4"/>
  <c r="N15" i="4"/>
  <c r="N16" i="4"/>
  <c r="N17" i="4"/>
  <c r="N12" i="4"/>
  <c r="AC80" i="4" l="1"/>
  <c r="AC82" i="4"/>
  <c r="AC81" i="4"/>
  <c r="AC83" i="4"/>
  <c r="AC124" i="4"/>
  <c r="AC128" i="4"/>
  <c r="AC125" i="4"/>
  <c r="AC127" i="4"/>
  <c r="AC126" i="4"/>
  <c r="AC121" i="4"/>
  <c r="AC119" i="4"/>
  <c r="AC120" i="4"/>
  <c r="AC118" i="4"/>
  <c r="AC91" i="4"/>
  <c r="AC90" i="4"/>
  <c r="AC87" i="4"/>
  <c r="AC89" i="4"/>
  <c r="AC48" i="4"/>
  <c r="AC86" i="4"/>
  <c r="H80" i="4"/>
  <c r="AC88" i="4"/>
  <c r="AC77" i="4"/>
  <c r="AC67" i="4"/>
  <c r="AC71" i="4"/>
  <c r="AC75" i="4"/>
  <c r="AC72" i="4"/>
  <c r="AC74" i="4"/>
  <c r="AC76" i="4"/>
  <c r="AC66" i="4"/>
  <c r="AC68" i="4"/>
  <c r="AC73" i="4"/>
  <c r="AC54" i="4"/>
  <c r="AC65" i="4"/>
  <c r="AC41" i="4"/>
  <c r="AC64" i="4"/>
  <c r="AC59" i="4"/>
  <c r="AC61" i="4"/>
  <c r="AC55" i="4"/>
  <c r="AC58" i="4"/>
  <c r="AC51" i="4"/>
  <c r="AC60" i="4"/>
  <c r="AC52" i="4"/>
  <c r="AC46" i="4"/>
  <c r="AC53" i="4"/>
  <c r="AC45" i="4"/>
  <c r="AC47" i="4"/>
  <c r="AC28" i="4"/>
  <c r="AC39" i="4"/>
  <c r="AC21" i="4"/>
  <c r="AD21" i="4" s="1"/>
  <c r="AC34" i="4"/>
  <c r="AC40" i="4"/>
  <c r="AC42" i="4"/>
  <c r="AC29" i="4"/>
  <c r="AC33" i="4"/>
  <c r="AC35" i="4"/>
  <c r="AC30" i="4"/>
  <c r="AC20" i="4"/>
  <c r="AD20" i="4" s="1"/>
  <c r="AC22" i="4"/>
  <c r="AD22" i="4" s="1"/>
  <c r="H21" i="4"/>
  <c r="I25" i="4" l="1"/>
  <c r="J25" i="4"/>
  <c r="I26" i="4"/>
  <c r="J26" i="4"/>
  <c r="I27" i="4"/>
  <c r="J27" i="4"/>
  <c r="N26" i="4"/>
  <c r="N27" i="4"/>
  <c r="N25" i="4"/>
  <c r="H26" i="4" l="1"/>
  <c r="AC26" i="4"/>
  <c r="H25" i="4"/>
  <c r="AC25" i="4"/>
  <c r="H27" i="4"/>
  <c r="AC27" i="4"/>
  <c r="D19" i="4"/>
  <c r="D23" i="4"/>
  <c r="D24" i="4"/>
  <c r="D31" i="4"/>
  <c r="D32" i="4"/>
  <c r="D36" i="4"/>
  <c r="D37" i="4"/>
  <c r="D38" i="4"/>
  <c r="D43" i="4"/>
  <c r="D44" i="4"/>
  <c r="D49" i="4"/>
  <c r="D50" i="4"/>
  <c r="D56" i="4"/>
  <c r="D57" i="4"/>
  <c r="D62" i="4"/>
  <c r="D63" i="4"/>
  <c r="D69" i="4"/>
  <c r="D70" i="4"/>
  <c r="D78" i="4"/>
  <c r="D79" i="4"/>
  <c r="D84" i="4"/>
  <c r="D85" i="4"/>
  <c r="D92" i="4"/>
  <c r="D93" i="4"/>
  <c r="D99" i="4"/>
  <c r="D100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22" i="4"/>
  <c r="D123" i="4"/>
  <c r="D129" i="4"/>
  <c r="D130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60" i="4"/>
  <c r="D161" i="4"/>
  <c r="D168" i="4"/>
  <c r="D169" i="4"/>
  <c r="D173" i="4"/>
  <c r="D174" i="4"/>
  <c r="D179" i="4"/>
  <c r="D180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18" i="4"/>
  <c r="R211" i="4" l="1"/>
  <c r="S211" i="4"/>
  <c r="T211" i="4"/>
  <c r="U211" i="4"/>
  <c r="N138" i="4"/>
  <c r="I139" i="4"/>
  <c r="H139" i="4" s="1"/>
  <c r="J139" i="4"/>
  <c r="N139" i="4"/>
  <c r="V139" i="4"/>
  <c r="AB139" i="4"/>
  <c r="I140" i="4"/>
  <c r="H140" i="4" s="1"/>
  <c r="J140" i="4"/>
  <c r="N140" i="4"/>
  <c r="V140" i="4"/>
  <c r="AB140" i="4"/>
  <c r="I141" i="4"/>
  <c r="J141" i="4"/>
  <c r="N141" i="4"/>
  <c r="V141" i="4"/>
  <c r="AB141" i="4"/>
  <c r="I142" i="4"/>
  <c r="H142" i="4" s="1"/>
  <c r="J142" i="4"/>
  <c r="N142" i="4"/>
  <c r="V142" i="4"/>
  <c r="AB142" i="4"/>
  <c r="I143" i="4"/>
  <c r="H143" i="4" s="1"/>
  <c r="J143" i="4"/>
  <c r="N143" i="4"/>
  <c r="V143" i="4"/>
  <c r="AB143" i="4"/>
  <c r="I144" i="4"/>
  <c r="H144" i="4" s="1"/>
  <c r="J144" i="4"/>
  <c r="N144" i="4"/>
  <c r="V144" i="4"/>
  <c r="AB144" i="4"/>
  <c r="I145" i="4"/>
  <c r="J145" i="4"/>
  <c r="N145" i="4"/>
  <c r="V145" i="4"/>
  <c r="AB145" i="4"/>
  <c r="I146" i="4"/>
  <c r="H146" i="4" s="1"/>
  <c r="J146" i="4"/>
  <c r="N146" i="4"/>
  <c r="V146" i="4"/>
  <c r="AB146" i="4"/>
  <c r="I147" i="4"/>
  <c r="H147" i="4" s="1"/>
  <c r="J147" i="4"/>
  <c r="N147" i="4"/>
  <c r="V147" i="4"/>
  <c r="AB147" i="4"/>
  <c r="I148" i="4"/>
  <c r="H148" i="4" s="1"/>
  <c r="J148" i="4"/>
  <c r="N148" i="4"/>
  <c r="V148" i="4"/>
  <c r="AB148" i="4"/>
  <c r="I149" i="4"/>
  <c r="J149" i="4"/>
  <c r="N149" i="4"/>
  <c r="V149" i="4"/>
  <c r="AB149" i="4"/>
  <c r="I150" i="4"/>
  <c r="H150" i="4" s="1"/>
  <c r="J150" i="4"/>
  <c r="N150" i="4"/>
  <c r="V150" i="4"/>
  <c r="AB150" i="4"/>
  <c r="I151" i="4"/>
  <c r="H151" i="4" s="1"/>
  <c r="J151" i="4"/>
  <c r="N151" i="4"/>
  <c r="V151" i="4"/>
  <c r="AB151" i="4"/>
  <c r="I152" i="4"/>
  <c r="H152" i="4" s="1"/>
  <c r="J152" i="4"/>
  <c r="N152" i="4"/>
  <c r="V152" i="4"/>
  <c r="AB152" i="4"/>
  <c r="I153" i="4"/>
  <c r="J153" i="4"/>
  <c r="N153" i="4"/>
  <c r="V153" i="4"/>
  <c r="AB153" i="4"/>
  <c r="I154" i="4"/>
  <c r="H154" i="4" s="1"/>
  <c r="J154" i="4"/>
  <c r="N154" i="4"/>
  <c r="V154" i="4"/>
  <c r="AB154" i="4"/>
  <c r="I160" i="4"/>
  <c r="H160" i="4" s="1"/>
  <c r="J160" i="4"/>
  <c r="N160" i="4"/>
  <c r="V160" i="4"/>
  <c r="AB160" i="4"/>
  <c r="I161" i="4"/>
  <c r="H161" i="4" s="1"/>
  <c r="J161" i="4"/>
  <c r="V161" i="4"/>
  <c r="AB161" i="4"/>
  <c r="I168" i="4"/>
  <c r="J168" i="4"/>
  <c r="V168" i="4"/>
  <c r="AB168" i="4"/>
  <c r="I169" i="4"/>
  <c r="H169" i="4" s="1"/>
  <c r="J169" i="4"/>
  <c r="V169" i="4"/>
  <c r="AB169" i="4"/>
  <c r="I173" i="4"/>
  <c r="J173" i="4"/>
  <c r="I174" i="4"/>
  <c r="J174" i="4"/>
  <c r="I179" i="4"/>
  <c r="J179" i="4"/>
  <c r="I180" i="4"/>
  <c r="J180" i="4"/>
  <c r="I186" i="4"/>
  <c r="H186" i="4" s="1"/>
  <c r="J186" i="4"/>
  <c r="N186" i="4"/>
  <c r="V186" i="4"/>
  <c r="AB186" i="4"/>
  <c r="I187" i="4"/>
  <c r="H187" i="4" s="1"/>
  <c r="J187" i="4"/>
  <c r="N187" i="4"/>
  <c r="V187" i="4"/>
  <c r="AB187" i="4"/>
  <c r="I188" i="4"/>
  <c r="J188" i="4"/>
  <c r="N188" i="4"/>
  <c r="V188" i="4"/>
  <c r="AB188" i="4"/>
  <c r="I189" i="4"/>
  <c r="H189" i="4" s="1"/>
  <c r="J189" i="4"/>
  <c r="N189" i="4"/>
  <c r="V189" i="4"/>
  <c r="AB189" i="4"/>
  <c r="I190" i="4"/>
  <c r="H190" i="4" s="1"/>
  <c r="J190" i="4"/>
  <c r="N190" i="4"/>
  <c r="V190" i="4"/>
  <c r="AB190" i="4"/>
  <c r="I191" i="4"/>
  <c r="H191" i="4" s="1"/>
  <c r="J191" i="4"/>
  <c r="N191" i="4"/>
  <c r="V191" i="4"/>
  <c r="AB191" i="4"/>
  <c r="I192" i="4"/>
  <c r="J192" i="4"/>
  <c r="N192" i="4"/>
  <c r="V192" i="4"/>
  <c r="AB192" i="4"/>
  <c r="I193" i="4"/>
  <c r="H193" i="4" s="1"/>
  <c r="J193" i="4"/>
  <c r="N193" i="4"/>
  <c r="V193" i="4"/>
  <c r="AB193" i="4"/>
  <c r="I194" i="4"/>
  <c r="H194" i="4" s="1"/>
  <c r="J194" i="4"/>
  <c r="N194" i="4"/>
  <c r="V194" i="4"/>
  <c r="AB194" i="4"/>
  <c r="I195" i="4"/>
  <c r="H195" i="4" s="1"/>
  <c r="J195" i="4"/>
  <c r="N195" i="4"/>
  <c r="V195" i="4"/>
  <c r="AB195" i="4"/>
  <c r="I196" i="4"/>
  <c r="J196" i="4"/>
  <c r="N196" i="4"/>
  <c r="V196" i="4"/>
  <c r="AB196" i="4"/>
  <c r="I197" i="4"/>
  <c r="H197" i="4" s="1"/>
  <c r="J197" i="4"/>
  <c r="N197" i="4"/>
  <c r="V197" i="4"/>
  <c r="AB197" i="4"/>
  <c r="I198" i="4"/>
  <c r="H198" i="4" s="1"/>
  <c r="J198" i="4"/>
  <c r="N198" i="4"/>
  <c r="V198" i="4"/>
  <c r="AB198" i="4"/>
  <c r="I199" i="4"/>
  <c r="J199" i="4"/>
  <c r="N199" i="4"/>
  <c r="V199" i="4"/>
  <c r="AB199" i="4"/>
  <c r="I200" i="4"/>
  <c r="J200" i="4"/>
  <c r="N200" i="4"/>
  <c r="V200" i="4"/>
  <c r="AB200" i="4"/>
  <c r="I201" i="4"/>
  <c r="H201" i="4" s="1"/>
  <c r="J201" i="4"/>
  <c r="N201" i="4"/>
  <c r="V201" i="4"/>
  <c r="AB201" i="4"/>
  <c r="I202" i="4"/>
  <c r="H202" i="4" s="1"/>
  <c r="J202" i="4"/>
  <c r="N202" i="4"/>
  <c r="V202" i="4"/>
  <c r="AB202" i="4"/>
  <c r="I203" i="4"/>
  <c r="H203" i="4" s="1"/>
  <c r="J203" i="4"/>
  <c r="N203" i="4"/>
  <c r="V203" i="4"/>
  <c r="AB203" i="4"/>
  <c r="I204" i="4"/>
  <c r="J204" i="4"/>
  <c r="N204" i="4"/>
  <c r="V204" i="4"/>
  <c r="AB204" i="4"/>
  <c r="I205" i="4"/>
  <c r="H205" i="4" s="1"/>
  <c r="J205" i="4"/>
  <c r="N205" i="4"/>
  <c r="V205" i="4"/>
  <c r="AB205" i="4"/>
  <c r="I206" i="4"/>
  <c r="H206" i="4" s="1"/>
  <c r="J206" i="4"/>
  <c r="N206" i="4"/>
  <c r="V206" i="4"/>
  <c r="AB206" i="4"/>
  <c r="I207" i="4"/>
  <c r="J207" i="4"/>
  <c r="N207" i="4"/>
  <c r="V207" i="4"/>
  <c r="AB207" i="4"/>
  <c r="I208" i="4"/>
  <c r="J208" i="4"/>
  <c r="N208" i="4"/>
  <c r="V208" i="4"/>
  <c r="AB208" i="4"/>
  <c r="I209" i="4"/>
  <c r="H209" i="4" s="1"/>
  <c r="J209" i="4"/>
  <c r="N209" i="4"/>
  <c r="V209" i="4"/>
  <c r="AB209" i="4"/>
  <c r="I210" i="4"/>
  <c r="H210" i="4" s="1"/>
  <c r="J210" i="4"/>
  <c r="N210" i="4"/>
  <c r="V210" i="4"/>
  <c r="AB210" i="4"/>
  <c r="N36" i="4"/>
  <c r="N37" i="4"/>
  <c r="N38" i="4"/>
  <c r="N43" i="4"/>
  <c r="N44" i="4"/>
  <c r="N49" i="4"/>
  <c r="N56" i="4"/>
  <c r="N57" i="4"/>
  <c r="N62" i="4"/>
  <c r="N63" i="4"/>
  <c r="N69" i="4"/>
  <c r="N70" i="4"/>
  <c r="N84" i="4"/>
  <c r="N92" i="4"/>
  <c r="N99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36" i="4"/>
  <c r="N137" i="4"/>
  <c r="N11" i="4"/>
  <c r="N18" i="4"/>
  <c r="N19" i="4"/>
  <c r="N23" i="4"/>
  <c r="N24" i="4"/>
  <c r="H173" i="4" l="1"/>
  <c r="AC173" i="4"/>
  <c r="H180" i="4"/>
  <c r="AC180" i="4"/>
  <c r="AC179" i="4"/>
  <c r="H174" i="4"/>
  <c r="AC174" i="4"/>
  <c r="AC194" i="4"/>
  <c r="AC186" i="4"/>
  <c r="AC205" i="4"/>
  <c r="AC143" i="4"/>
  <c r="AC196" i="4"/>
  <c r="AC139" i="4"/>
  <c r="AC169" i="4"/>
  <c r="AC154" i="4"/>
  <c r="AC203" i="4"/>
  <c r="AC190" i="4"/>
  <c r="AC146" i="4"/>
  <c r="AC144" i="4"/>
  <c r="AC207" i="4"/>
  <c r="AC204" i="4"/>
  <c r="AC199" i="4"/>
  <c r="AC141" i="4"/>
  <c r="H207" i="4"/>
  <c r="H199" i="4"/>
  <c r="AC188" i="4"/>
  <c r="AC149" i="4"/>
  <c r="AC209" i="4"/>
  <c r="AC201" i="4"/>
  <c r="AC200" i="4"/>
  <c r="AC192" i="4"/>
  <c r="AC150" i="4"/>
  <c r="AC148" i="4"/>
  <c r="AC145" i="4"/>
  <c r="AC140" i="4"/>
  <c r="AC208" i="4"/>
  <c r="AC202" i="4"/>
  <c r="AC198" i="4"/>
  <c r="AC195" i="4"/>
  <c r="AC191" i="4"/>
  <c r="AC168" i="4"/>
  <c r="AC153" i="4"/>
  <c r="AC147" i="4"/>
  <c r="AC210" i="4"/>
  <c r="AC206" i="4"/>
  <c r="AC193" i="4"/>
  <c r="AC189" i="4"/>
  <c r="AC161" i="4"/>
  <c r="AC160" i="4"/>
  <c r="AC152" i="4"/>
  <c r="AC151" i="4"/>
  <c r="AC197" i="4"/>
  <c r="AC187" i="4"/>
  <c r="AC142" i="4"/>
  <c r="H208" i="4"/>
  <c r="H204" i="4"/>
  <c r="H200" i="4"/>
  <c r="H196" i="4"/>
  <c r="H192" i="4"/>
  <c r="H188" i="4"/>
  <c r="H179" i="4"/>
  <c r="H168" i="4"/>
  <c r="H153" i="4"/>
  <c r="H149" i="4"/>
  <c r="H145" i="4"/>
  <c r="H141" i="4"/>
  <c r="K10" i="5"/>
  <c r="I18" i="4" l="1"/>
  <c r="J18" i="4"/>
  <c r="I19" i="4"/>
  <c r="J19" i="4"/>
  <c r="I23" i="4"/>
  <c r="J23" i="4"/>
  <c r="I24" i="4"/>
  <c r="J24" i="4"/>
  <c r="I31" i="4"/>
  <c r="J31" i="4"/>
  <c r="I32" i="4"/>
  <c r="J32" i="4"/>
  <c r="I37" i="4"/>
  <c r="J37" i="4"/>
  <c r="I38" i="4"/>
  <c r="J38" i="4"/>
  <c r="I43" i="4"/>
  <c r="J43" i="4"/>
  <c r="I44" i="4"/>
  <c r="J44" i="4"/>
  <c r="I49" i="4"/>
  <c r="J49" i="4"/>
  <c r="I50" i="4"/>
  <c r="J50" i="4"/>
  <c r="I56" i="4"/>
  <c r="J56" i="4"/>
  <c r="I57" i="4"/>
  <c r="J57" i="4"/>
  <c r="I62" i="4"/>
  <c r="J62" i="4"/>
  <c r="I63" i="4"/>
  <c r="J63" i="4"/>
  <c r="I69" i="4"/>
  <c r="J69" i="4"/>
  <c r="I70" i="4"/>
  <c r="J70" i="4"/>
  <c r="I78" i="4"/>
  <c r="J78" i="4"/>
  <c r="I79" i="4"/>
  <c r="J79" i="4"/>
  <c r="I84" i="4"/>
  <c r="J84" i="4"/>
  <c r="I85" i="4"/>
  <c r="J85" i="4"/>
  <c r="I92" i="4"/>
  <c r="J92" i="4"/>
  <c r="I93" i="4"/>
  <c r="J93" i="4"/>
  <c r="I99" i="4"/>
  <c r="J99" i="4"/>
  <c r="I100" i="4"/>
  <c r="J100" i="4"/>
  <c r="I106" i="4"/>
  <c r="J106" i="4"/>
  <c r="I107" i="4"/>
  <c r="J107" i="4"/>
  <c r="I108" i="4"/>
  <c r="J108" i="4"/>
  <c r="I109" i="4"/>
  <c r="J109" i="4"/>
  <c r="I110" i="4"/>
  <c r="J110" i="4"/>
  <c r="I111" i="4"/>
  <c r="J111" i="4"/>
  <c r="I112" i="4"/>
  <c r="J112" i="4"/>
  <c r="I113" i="4"/>
  <c r="J113" i="4"/>
  <c r="I114" i="4"/>
  <c r="J114" i="4"/>
  <c r="I115" i="4"/>
  <c r="J115" i="4"/>
  <c r="I116" i="4"/>
  <c r="J116" i="4"/>
  <c r="I117" i="4"/>
  <c r="J117" i="4"/>
  <c r="I122" i="4"/>
  <c r="J122" i="4"/>
  <c r="I123" i="4"/>
  <c r="J123" i="4"/>
  <c r="I129" i="4"/>
  <c r="J129" i="4"/>
  <c r="I130" i="4"/>
  <c r="J130" i="4"/>
  <c r="I136" i="4"/>
  <c r="J136" i="4"/>
  <c r="I137" i="4"/>
  <c r="J137" i="4"/>
  <c r="I138" i="4"/>
  <c r="J138" i="4"/>
  <c r="J11" i="4"/>
  <c r="I11" i="4"/>
  <c r="AC79" i="4" l="1"/>
  <c r="AC18" i="4"/>
  <c r="AA211" i="4"/>
  <c r="Z211" i="4"/>
  <c r="Y211" i="4"/>
  <c r="X211" i="4"/>
  <c r="Q211" i="4"/>
  <c r="P211" i="4"/>
  <c r="O211" i="4"/>
  <c r="M211" i="4"/>
  <c r="L211" i="4"/>
  <c r="K211" i="4"/>
  <c r="G211" i="4"/>
  <c r="F211" i="4"/>
  <c r="E211" i="4"/>
  <c r="C211" i="4"/>
  <c r="E9" i="5" s="1"/>
  <c r="B211" i="4"/>
  <c r="A211" i="4"/>
  <c r="AB138" i="4"/>
  <c r="V138" i="4"/>
  <c r="AB137" i="4"/>
  <c r="V137" i="4"/>
  <c r="AB136" i="4"/>
  <c r="V136" i="4"/>
  <c r="H136" i="4"/>
  <c r="AB130" i="4"/>
  <c r="V130" i="4"/>
  <c r="H130" i="4"/>
  <c r="AB129" i="4"/>
  <c r="V129" i="4"/>
  <c r="AB123" i="4"/>
  <c r="V123" i="4"/>
  <c r="H123" i="4"/>
  <c r="AB122" i="4"/>
  <c r="V122" i="4"/>
  <c r="H122" i="4"/>
  <c r="AB117" i="4"/>
  <c r="V117" i="4"/>
  <c r="H117" i="4"/>
  <c r="AB116" i="4"/>
  <c r="V116" i="4"/>
  <c r="AB115" i="4"/>
  <c r="V115" i="4"/>
  <c r="AB114" i="4"/>
  <c r="V114" i="4"/>
  <c r="H114" i="4"/>
  <c r="AB113" i="4"/>
  <c r="V113" i="4"/>
  <c r="H113" i="4"/>
  <c r="AB112" i="4"/>
  <c r="V112" i="4"/>
  <c r="AB111" i="4"/>
  <c r="V111" i="4"/>
  <c r="AB110" i="4"/>
  <c r="V110" i="4"/>
  <c r="H110" i="4"/>
  <c r="AB109" i="4"/>
  <c r="V109" i="4"/>
  <c r="AB108" i="4"/>
  <c r="V108" i="4"/>
  <c r="H108" i="4"/>
  <c r="AB107" i="4"/>
  <c r="V107" i="4"/>
  <c r="H107" i="4"/>
  <c r="AB106" i="4"/>
  <c r="V106" i="4"/>
  <c r="AB100" i="4"/>
  <c r="V100" i="4"/>
  <c r="AB99" i="4"/>
  <c r="V99" i="4"/>
  <c r="AB93" i="4"/>
  <c r="V93" i="4"/>
  <c r="H93" i="4"/>
  <c r="AB92" i="4"/>
  <c r="V92" i="4"/>
  <c r="AB85" i="4"/>
  <c r="V85" i="4"/>
  <c r="AB84" i="4"/>
  <c r="V84" i="4"/>
  <c r="H84" i="4"/>
  <c r="H79" i="4"/>
  <c r="AB78" i="4"/>
  <c r="V78" i="4"/>
  <c r="H78" i="4"/>
  <c r="AB70" i="4"/>
  <c r="V70" i="4"/>
  <c r="AB69" i="4"/>
  <c r="V69" i="4"/>
  <c r="H69" i="4"/>
  <c r="AB63" i="4"/>
  <c r="V63" i="4"/>
  <c r="H63" i="4"/>
  <c r="AB62" i="4"/>
  <c r="V62" i="4"/>
  <c r="H62" i="4"/>
  <c r="AB57" i="4"/>
  <c r="V57" i="4"/>
  <c r="H57" i="4"/>
  <c r="AB56" i="4"/>
  <c r="V56" i="4"/>
  <c r="H56" i="4"/>
  <c r="AB50" i="4"/>
  <c r="V50" i="4"/>
  <c r="AB49" i="4"/>
  <c r="V49" i="4"/>
  <c r="AB44" i="4"/>
  <c r="V44" i="4"/>
  <c r="H44" i="4"/>
  <c r="AB43" i="4"/>
  <c r="V43" i="4"/>
  <c r="H43" i="4"/>
  <c r="AB38" i="4"/>
  <c r="V38" i="4"/>
  <c r="H38" i="4"/>
  <c r="AB37" i="4"/>
  <c r="V37" i="4"/>
  <c r="H37" i="4"/>
  <c r="AB36" i="4"/>
  <c r="V36" i="4"/>
  <c r="AB32" i="4"/>
  <c r="V32" i="4"/>
  <c r="AB31" i="4"/>
  <c r="V31" i="4"/>
  <c r="AB24" i="4"/>
  <c r="V24" i="4"/>
  <c r="H24" i="4"/>
  <c r="AB23" i="4"/>
  <c r="V23" i="4"/>
  <c r="H23" i="4"/>
  <c r="AB19" i="4"/>
  <c r="V19" i="4"/>
  <c r="H19" i="4"/>
  <c r="AB11" i="4"/>
  <c r="V11" i="4"/>
  <c r="J211" i="4"/>
  <c r="I211" i="4"/>
  <c r="D211" i="4"/>
  <c r="G9" i="5" s="1"/>
  <c r="AC70" i="4" l="1"/>
  <c r="AC44" i="4"/>
  <c r="AC49" i="4"/>
  <c r="AC99" i="4"/>
  <c r="AC115" i="4"/>
  <c r="AC85" i="4"/>
  <c r="H18" i="4"/>
  <c r="AC31" i="4"/>
  <c r="H49" i="4"/>
  <c r="AC50" i="4"/>
  <c r="H70" i="4"/>
  <c r="H85" i="4"/>
  <c r="H99" i="4"/>
  <c r="AC100" i="4"/>
  <c r="H115" i="4"/>
  <c r="AC137" i="4"/>
  <c r="AB211" i="4"/>
  <c r="AC32" i="4"/>
  <c r="AC38" i="4"/>
  <c r="AC93" i="4"/>
  <c r="AC110" i="4"/>
  <c r="AC114" i="4"/>
  <c r="H50" i="4"/>
  <c r="AC108" i="4"/>
  <c r="AC111" i="4"/>
  <c r="AC123" i="4"/>
  <c r="H137" i="4"/>
  <c r="AC57" i="4"/>
  <c r="H11" i="4"/>
  <c r="H211" i="4" s="1"/>
  <c r="AC19" i="4"/>
  <c r="H31" i="4"/>
  <c r="H32" i="4"/>
  <c r="AC37" i="4"/>
  <c r="AC62" i="4"/>
  <c r="AC78" i="4"/>
  <c r="AC84" i="4"/>
  <c r="H111" i="4"/>
  <c r="AC122" i="4"/>
  <c r="AC63" i="4"/>
  <c r="AC69" i="4"/>
  <c r="AC24" i="4"/>
  <c r="AC107" i="4"/>
  <c r="AC136" i="4"/>
  <c r="H106" i="4"/>
  <c r="AC106" i="4"/>
  <c r="AC23" i="4"/>
  <c r="AC36" i="4"/>
  <c r="AC43" i="4"/>
  <c r="AC56" i="4"/>
  <c r="H92" i="4"/>
  <c r="AC92" i="4"/>
  <c r="H109" i="4"/>
  <c r="AC109" i="4"/>
  <c r="H112" i="4"/>
  <c r="AC112" i="4"/>
  <c r="H116" i="4"/>
  <c r="AC116" i="4"/>
  <c r="H129" i="4"/>
  <c r="AC129" i="4"/>
  <c r="H138" i="4"/>
  <c r="AC138" i="4"/>
  <c r="AC11" i="4"/>
  <c r="H100" i="4"/>
  <c r="AC113" i="4"/>
  <c r="AC117" i="4"/>
  <c r="AC130" i="4"/>
  <c r="AC211" i="4" l="1"/>
  <c r="I6" i="5"/>
  <c r="I5" i="5"/>
  <c r="Z5" i="5" l="1"/>
  <c r="K11" i="5" l="1"/>
  <c r="I3" i="5" l="1"/>
  <c r="D4" i="4" s="1"/>
  <c r="I4" i="5"/>
  <c r="D5" i="4" s="1"/>
  <c r="A1" i="4"/>
  <c r="A4" i="4"/>
  <c r="C4" i="4"/>
  <c r="A5" i="4"/>
  <c r="C5" i="4"/>
  <c r="A6" i="4"/>
  <c r="C6" i="4"/>
  <c r="A7" i="4"/>
  <c r="C7" i="4"/>
  <c r="A8" i="4"/>
  <c r="C8" i="4"/>
  <c r="W81" i="4" l="1"/>
  <c r="AD81" i="4" s="1"/>
  <c r="W80" i="4"/>
  <c r="AD80" i="4" s="1"/>
  <c r="W82" i="4"/>
  <c r="AD82" i="4" s="1"/>
  <c r="W179" i="4"/>
  <c r="AD179" i="4" s="1"/>
  <c r="W174" i="4"/>
  <c r="AD174" i="4" s="1"/>
  <c r="W185" i="4"/>
  <c r="AD185" i="4" s="1"/>
  <c r="W175" i="4"/>
  <c r="AD175" i="4" s="1"/>
  <c r="W182" i="4"/>
  <c r="AD182" i="4" s="1"/>
  <c r="W83" i="4"/>
  <c r="AD83" i="4" s="1"/>
  <c r="W183" i="4"/>
  <c r="AD183" i="4" s="1"/>
  <c r="W178" i="4"/>
  <c r="AD178" i="4" s="1"/>
  <c r="W184" i="4"/>
  <c r="AD184" i="4" s="1"/>
  <c r="W173" i="4"/>
  <c r="AD173" i="4" s="1"/>
  <c r="W172" i="4"/>
  <c r="AD172" i="4" s="1"/>
  <c r="W171" i="4"/>
  <c r="AD171" i="4" s="1"/>
  <c r="W79" i="4"/>
  <c r="AD79" i="4" s="1"/>
  <c r="W177" i="4"/>
  <c r="AD177" i="4" s="1"/>
  <c r="W170" i="4"/>
  <c r="AD170" i="4" s="1"/>
  <c r="W176" i="4"/>
  <c r="AD176" i="4" s="1"/>
  <c r="W181" i="4"/>
  <c r="AD181" i="4" s="1"/>
  <c r="W180" i="4"/>
  <c r="AD180" i="4" s="1"/>
  <c r="W167" i="4"/>
  <c r="AD167" i="4" s="1"/>
  <c r="W163" i="4"/>
  <c r="AD163" i="4" s="1"/>
  <c r="W164" i="4"/>
  <c r="AD164" i="4" s="1"/>
  <c r="W166" i="4"/>
  <c r="AD166" i="4" s="1"/>
  <c r="W165" i="4"/>
  <c r="AD165" i="4" s="1"/>
  <c r="W162" i="4"/>
  <c r="AD162" i="4" s="1"/>
  <c r="W156" i="4"/>
  <c r="AD156" i="4" s="1"/>
  <c r="W157" i="4"/>
  <c r="AD157" i="4" s="1"/>
  <c r="W159" i="4"/>
  <c r="AD159" i="4" s="1"/>
  <c r="W158" i="4"/>
  <c r="AD158" i="4" s="1"/>
  <c r="W155" i="4"/>
  <c r="AD155" i="4" s="1"/>
  <c r="W132" i="4"/>
  <c r="AD132" i="4" s="1"/>
  <c r="W133" i="4"/>
  <c r="AD133" i="4" s="1"/>
  <c r="W135" i="4"/>
  <c r="AD135" i="4" s="1"/>
  <c r="W134" i="4"/>
  <c r="AD134" i="4" s="1"/>
  <c r="W131" i="4"/>
  <c r="AD131" i="4" s="1"/>
  <c r="W125" i="4"/>
  <c r="AD125" i="4" s="1"/>
  <c r="W126" i="4"/>
  <c r="AD126" i="4" s="1"/>
  <c r="W128" i="4"/>
  <c r="AD128" i="4" s="1"/>
  <c r="W127" i="4"/>
  <c r="AD127" i="4" s="1"/>
  <c r="W124" i="4"/>
  <c r="AD124" i="4" s="1"/>
  <c r="W120" i="4"/>
  <c r="AD120" i="4" s="1"/>
  <c r="W119" i="4"/>
  <c r="AD119" i="4" s="1"/>
  <c r="W121" i="4"/>
  <c r="AD121" i="4" s="1"/>
  <c r="W118" i="4"/>
  <c r="AD118" i="4" s="1"/>
  <c r="W105" i="4"/>
  <c r="AD105" i="4" s="1"/>
  <c r="W103" i="4"/>
  <c r="AD103" i="4" s="1"/>
  <c r="W102" i="4"/>
  <c r="AD102" i="4" s="1"/>
  <c r="W104" i="4"/>
  <c r="AD104" i="4" s="1"/>
  <c r="W101" i="4"/>
  <c r="AD101" i="4" s="1"/>
  <c r="W95" i="4"/>
  <c r="AD95" i="4" s="1"/>
  <c r="W96" i="4"/>
  <c r="AD96" i="4" s="1"/>
  <c r="W98" i="4"/>
  <c r="AD98" i="4" s="1"/>
  <c r="W97" i="4"/>
  <c r="AD97" i="4" s="1"/>
  <c r="W94" i="4"/>
  <c r="AD94" i="4" s="1"/>
  <c r="W91" i="4"/>
  <c r="AD91" i="4" s="1"/>
  <c r="W87" i="4"/>
  <c r="AD87" i="4" s="1"/>
  <c r="W88" i="4"/>
  <c r="AD88" i="4" s="1"/>
  <c r="W86" i="4"/>
  <c r="AD86" i="4" s="1"/>
  <c r="W89" i="4"/>
  <c r="AD89" i="4" s="1"/>
  <c r="W90" i="4"/>
  <c r="AD90" i="4" s="1"/>
  <c r="W76" i="4"/>
  <c r="AD76" i="4" s="1"/>
  <c r="W74" i="4"/>
  <c r="AD74" i="4" s="1"/>
  <c r="W72" i="4"/>
  <c r="AD72" i="4" s="1"/>
  <c r="W77" i="4"/>
  <c r="AD77" i="4" s="1"/>
  <c r="W73" i="4"/>
  <c r="AD73" i="4" s="1"/>
  <c r="W71" i="4"/>
  <c r="AD71" i="4" s="1"/>
  <c r="W75" i="4"/>
  <c r="AD75" i="4" s="1"/>
  <c r="W65" i="4"/>
  <c r="AD65" i="4" s="1"/>
  <c r="W66" i="4"/>
  <c r="AD66" i="4" s="1"/>
  <c r="W68" i="4"/>
  <c r="AD68" i="4" s="1"/>
  <c r="W64" i="4"/>
  <c r="AD64" i="4" s="1"/>
  <c r="W67" i="4"/>
  <c r="AD67" i="4" s="1"/>
  <c r="W61" i="4"/>
  <c r="AD61" i="4" s="1"/>
  <c r="W59" i="4"/>
  <c r="AD59" i="4" s="1"/>
  <c r="W60" i="4"/>
  <c r="AD60" i="4" s="1"/>
  <c r="W58" i="4"/>
  <c r="AD58" i="4" s="1"/>
  <c r="W52" i="4"/>
  <c r="AD52" i="4" s="1"/>
  <c r="W55" i="4"/>
  <c r="AD55" i="4" s="1"/>
  <c r="W53" i="4"/>
  <c r="AD53" i="4" s="1"/>
  <c r="W54" i="4"/>
  <c r="AD54" i="4" s="1"/>
  <c r="W51" i="4"/>
  <c r="AD51" i="4" s="1"/>
  <c r="W46" i="4"/>
  <c r="AD46" i="4" s="1"/>
  <c r="W48" i="4"/>
  <c r="AD48" i="4" s="1"/>
  <c r="W45" i="4"/>
  <c r="AD45" i="4" s="1"/>
  <c r="W47" i="4"/>
  <c r="AD47" i="4" s="1"/>
  <c r="W40" i="4"/>
  <c r="AD40" i="4" s="1"/>
  <c r="W41" i="4"/>
  <c r="AD41" i="4" s="1"/>
  <c r="W39" i="4"/>
  <c r="AD39" i="4" s="1"/>
  <c r="W42" i="4"/>
  <c r="AD42" i="4" s="1"/>
  <c r="W34" i="4"/>
  <c r="AD34" i="4" s="1"/>
  <c r="W33" i="4"/>
  <c r="AD33" i="4" s="1"/>
  <c r="W35" i="4"/>
  <c r="AD35" i="4" s="1"/>
  <c r="W30" i="4"/>
  <c r="AD30" i="4" s="1"/>
  <c r="W28" i="4"/>
  <c r="AD28" i="4" s="1"/>
  <c r="W26" i="4"/>
  <c r="AD26" i="4" s="1"/>
  <c r="W25" i="4"/>
  <c r="AD25" i="4" s="1"/>
  <c r="W27" i="4"/>
  <c r="AD27" i="4" s="1"/>
  <c r="W29" i="4"/>
  <c r="AD29" i="4" s="1"/>
  <c r="W16" i="4"/>
  <c r="AD16" i="4" s="1"/>
  <c r="W12" i="4"/>
  <c r="AD12" i="4" s="1"/>
  <c r="W14" i="4"/>
  <c r="AD14" i="4" s="1"/>
  <c r="W17" i="4"/>
  <c r="AD17" i="4" s="1"/>
  <c r="W13" i="4"/>
  <c r="AD13" i="4" s="1"/>
  <c r="W18" i="4"/>
  <c r="AD18" i="4" s="1"/>
  <c r="W15" i="4"/>
  <c r="AD15" i="4" s="1"/>
  <c r="W147" i="4"/>
  <c r="AD147" i="4" s="1"/>
  <c r="W192" i="4"/>
  <c r="AD192" i="4" s="1"/>
  <c r="W202" i="4"/>
  <c r="AD202" i="4" s="1"/>
  <c r="W153" i="4"/>
  <c r="AD153" i="4" s="1"/>
  <c r="W186" i="4"/>
  <c r="AD186" i="4" s="1"/>
  <c r="W208" i="4"/>
  <c r="AD208" i="4" s="1"/>
  <c r="W206" i="4"/>
  <c r="AD206" i="4" s="1"/>
  <c r="W151" i="4"/>
  <c r="AD151" i="4" s="1"/>
  <c r="W204" i="4"/>
  <c r="AD204" i="4" s="1"/>
  <c r="W197" i="4"/>
  <c r="AD197" i="4" s="1"/>
  <c r="W149" i="4"/>
  <c r="AD149" i="4" s="1"/>
  <c r="W201" i="4"/>
  <c r="AD201" i="4" s="1"/>
  <c r="W191" i="4"/>
  <c r="AD191" i="4" s="1"/>
  <c r="W168" i="4"/>
  <c r="AD168" i="4" s="1"/>
  <c r="W203" i="4"/>
  <c r="AD203" i="4" s="1"/>
  <c r="W188" i="4"/>
  <c r="AD188" i="4" s="1"/>
  <c r="W143" i="4"/>
  <c r="AD143" i="4" s="1"/>
  <c r="W196" i="4"/>
  <c r="AD196" i="4" s="1"/>
  <c r="W161" i="4"/>
  <c r="AD161" i="4" s="1"/>
  <c r="W141" i="4"/>
  <c r="AD141" i="4" s="1"/>
  <c r="W209" i="4"/>
  <c r="AD209" i="4" s="1"/>
  <c r="W195" i="4"/>
  <c r="AD195" i="4" s="1"/>
  <c r="W190" i="4"/>
  <c r="AD190" i="4" s="1"/>
  <c r="W199" i="4"/>
  <c r="AD199" i="4" s="1"/>
  <c r="W169" i="4"/>
  <c r="AD169" i="4" s="1"/>
  <c r="W210" i="4"/>
  <c r="AD210" i="4" s="1"/>
  <c r="W193" i="4"/>
  <c r="AD193" i="4" s="1"/>
  <c r="W160" i="4"/>
  <c r="AD160" i="4" s="1"/>
  <c r="W200" i="4"/>
  <c r="AD200" i="4" s="1"/>
  <c r="W145" i="4"/>
  <c r="AD145" i="4" s="1"/>
  <c r="W194" i="4"/>
  <c r="AD194" i="4" s="1"/>
  <c r="W150" i="4"/>
  <c r="AD150" i="4" s="1"/>
  <c r="W152" i="4"/>
  <c r="AD152" i="4" s="1"/>
  <c r="W146" i="4"/>
  <c r="AD146" i="4" s="1"/>
  <c r="W148" i="4"/>
  <c r="AD148" i="4" s="1"/>
  <c r="W139" i="4"/>
  <c r="AD139" i="4" s="1"/>
  <c r="W198" i="4"/>
  <c r="AD198" i="4" s="1"/>
  <c r="W189" i="4"/>
  <c r="AD189" i="4" s="1"/>
  <c r="W205" i="4"/>
  <c r="AD205" i="4" s="1"/>
  <c r="W187" i="4"/>
  <c r="AD187" i="4" s="1"/>
  <c r="W142" i="4"/>
  <c r="AD142" i="4" s="1"/>
  <c r="W154" i="4"/>
  <c r="AD154" i="4" s="1"/>
  <c r="W144" i="4"/>
  <c r="AD144" i="4" s="1"/>
  <c r="W207" i="4"/>
  <c r="AD207" i="4" s="1"/>
  <c r="W140" i="4"/>
  <c r="AD140" i="4" s="1"/>
  <c r="W129" i="4"/>
  <c r="AD129" i="4" s="1"/>
  <c r="W117" i="4"/>
  <c r="AD117" i="4" s="1"/>
  <c r="W114" i="4"/>
  <c r="AD114" i="4" s="1"/>
  <c r="W100" i="4"/>
  <c r="AD100" i="4" s="1"/>
  <c r="W93" i="4"/>
  <c r="AD93" i="4" s="1"/>
  <c r="W36" i="4"/>
  <c r="AD36" i="4" s="1"/>
  <c r="W23" i="4"/>
  <c r="AD23" i="4" s="1"/>
  <c r="W136" i="4"/>
  <c r="AD136" i="4" s="1"/>
  <c r="W107" i="4"/>
  <c r="AD107" i="4" s="1"/>
  <c r="W138" i="4"/>
  <c r="AD138" i="4" s="1"/>
  <c r="W130" i="4"/>
  <c r="AD130" i="4" s="1"/>
  <c r="W122" i="4"/>
  <c r="AD122" i="4" s="1"/>
  <c r="W109" i="4"/>
  <c r="AD109" i="4" s="1"/>
  <c r="W106" i="4"/>
  <c r="AD106" i="4" s="1"/>
  <c r="W112" i="4"/>
  <c r="AD112" i="4" s="1"/>
  <c r="W56" i="4"/>
  <c r="AD56" i="4" s="1"/>
  <c r="W116" i="4"/>
  <c r="AD116" i="4" s="1"/>
  <c r="W113" i="4"/>
  <c r="AD113" i="4" s="1"/>
  <c r="W110" i="4"/>
  <c r="AD110" i="4" s="1"/>
  <c r="W92" i="4"/>
  <c r="AD92" i="4" s="1"/>
  <c r="W43" i="4"/>
  <c r="AD43" i="4" s="1"/>
  <c r="W63" i="4"/>
  <c r="AD63" i="4" s="1"/>
  <c r="W62" i="4"/>
  <c r="AD62" i="4" s="1"/>
  <c r="W32" i="4"/>
  <c r="AD32" i="4" s="1"/>
  <c r="W69" i="4"/>
  <c r="AD69" i="4" s="1"/>
  <c r="W50" i="4"/>
  <c r="AD50" i="4" s="1"/>
  <c r="W37" i="4"/>
  <c r="AD37" i="4" s="1"/>
  <c r="W19" i="4"/>
  <c r="AD19" i="4" s="1"/>
  <c r="W78" i="4"/>
  <c r="AD78" i="4" s="1"/>
  <c r="W31" i="4"/>
  <c r="AD31" i="4" s="1"/>
  <c r="W111" i="4"/>
  <c r="AD111" i="4" s="1"/>
  <c r="W38" i="4"/>
  <c r="AD38" i="4" s="1"/>
  <c r="W123" i="4"/>
  <c r="AD123" i="4" s="1"/>
  <c r="W85" i="4"/>
  <c r="AD85" i="4" s="1"/>
  <c r="W44" i="4"/>
  <c r="AD44" i="4" s="1"/>
  <c r="W11" i="4"/>
  <c r="W70" i="4"/>
  <c r="AD70" i="4" s="1"/>
  <c r="W115" i="4"/>
  <c r="AD115" i="4" s="1"/>
  <c r="W108" i="4"/>
  <c r="AD108" i="4" s="1"/>
  <c r="W84" i="4"/>
  <c r="AD84" i="4" s="1"/>
  <c r="W99" i="4"/>
  <c r="AD99" i="4" s="1"/>
  <c r="W24" i="4"/>
  <c r="AD24" i="4" s="1"/>
  <c r="W137" i="4"/>
  <c r="AD137" i="4" s="1"/>
  <c r="W49" i="4"/>
  <c r="AD49" i="4" s="1"/>
  <c r="W57" i="4"/>
  <c r="AD57" i="4" s="1"/>
  <c r="W211" i="4" l="1"/>
  <c r="AD11" i="4"/>
  <c r="AD211" i="4" l="1"/>
  <c r="AK21" i="4" l="1"/>
  <c r="AK22" i="4"/>
  <c r="AK20" i="4"/>
  <c r="AK84" i="4"/>
  <c r="AK209" i="4"/>
  <c r="AK74" i="4"/>
  <c r="AK108" i="4"/>
  <c r="AK141" i="4"/>
  <c r="AK76" i="4"/>
  <c r="AK57" i="4"/>
  <c r="AK193" i="4"/>
  <c r="AK65" i="4"/>
  <c r="AK185" i="4"/>
  <c r="AK210" i="4"/>
  <c r="AK75" i="4"/>
  <c r="AK174" i="4"/>
  <c r="AK169" i="4"/>
  <c r="AK71" i="4"/>
  <c r="AK179" i="4"/>
  <c r="AK150" i="4"/>
  <c r="AK61" i="4"/>
  <c r="AK178" i="4"/>
  <c r="AK205" i="4"/>
  <c r="AK54" i="4"/>
  <c r="AK170" i="4"/>
  <c r="AK129" i="4"/>
  <c r="AK41" i="4"/>
  <c r="AK166" i="4"/>
  <c r="AK133" i="4"/>
  <c r="AK38" i="4"/>
  <c r="AK191" i="4"/>
  <c r="AK94" i="4"/>
  <c r="AK111" i="4"/>
  <c r="AK201" i="4"/>
  <c r="AK97" i="4"/>
  <c r="AK115" i="4"/>
  <c r="AK161" i="4"/>
  <c r="AK90" i="4"/>
  <c r="AK70" i="4"/>
  <c r="AK196" i="4"/>
  <c r="AK89" i="4"/>
  <c r="AK49" i="4"/>
  <c r="AK143" i="4"/>
  <c r="AK86" i="4"/>
  <c r="AK137" i="4"/>
  <c r="AK199" i="4"/>
  <c r="AK73" i="4"/>
  <c r="AK82" i="4"/>
  <c r="AK194" i="4"/>
  <c r="AK67" i="4"/>
  <c r="AK183" i="4"/>
  <c r="AK189" i="4"/>
  <c r="AK53" i="4"/>
  <c r="AK177" i="4"/>
  <c r="AK116" i="4"/>
  <c r="AK32" i="4"/>
  <c r="AK186" i="4"/>
  <c r="AK103" i="4"/>
  <c r="AK62" i="4"/>
  <c r="AK153" i="4"/>
  <c r="AK105" i="4"/>
  <c r="AK31" i="4"/>
  <c r="AK149" i="4"/>
  <c r="AK98" i="4"/>
  <c r="AK78" i="4"/>
  <c r="AK197" i="4"/>
  <c r="AK96" i="4"/>
  <c r="AK19" i="4"/>
  <c r="AK204" i="4"/>
  <c r="AK95" i="4"/>
  <c r="AK44" i="4"/>
  <c r="AK188" i="4"/>
  <c r="AK88" i="4"/>
  <c r="AK24" i="4"/>
  <c r="AK190" i="4"/>
  <c r="AK77" i="4"/>
  <c r="AK80" i="4"/>
  <c r="AK145" i="4"/>
  <c r="AK64" i="4"/>
  <c r="AK83" i="4"/>
  <c r="AK81" i="4"/>
  <c r="AK56" i="4"/>
  <c r="AK17" i="4"/>
  <c r="AK128" i="4"/>
  <c r="AK112" i="4"/>
  <c r="AK14" i="4"/>
  <c r="AK126" i="4"/>
  <c r="AK63" i="4"/>
  <c r="AK202" i="4"/>
  <c r="AK118" i="4"/>
  <c r="AK43" i="4"/>
  <c r="AK192" i="4"/>
  <c r="AK121" i="4"/>
  <c r="AK92" i="4"/>
  <c r="AK147" i="4"/>
  <c r="AK119" i="4"/>
  <c r="AK37" i="4"/>
  <c r="AK151" i="4"/>
  <c r="AK101" i="4"/>
  <c r="AK85" i="4"/>
  <c r="AK203" i="4"/>
  <c r="AK87" i="4"/>
  <c r="AK99" i="4"/>
  <c r="AK195" i="4"/>
  <c r="AK72" i="4"/>
  <c r="AK127" i="4"/>
  <c r="AK136" i="4"/>
  <c r="AK28" i="4"/>
  <c r="AK155" i="4"/>
  <c r="AK23" i="4"/>
  <c r="AK30" i="4"/>
  <c r="AK158" i="4"/>
  <c r="AK106" i="4"/>
  <c r="AK12" i="4"/>
  <c r="AK125" i="4"/>
  <c r="AK109" i="4"/>
  <c r="AK16" i="4"/>
  <c r="AK131" i="4"/>
  <c r="AK122" i="4"/>
  <c r="AK29" i="4"/>
  <c r="AK134" i="4"/>
  <c r="AK110" i="4"/>
  <c r="AK15" i="4"/>
  <c r="AK120" i="4"/>
  <c r="AK50" i="4"/>
  <c r="AK206" i="4"/>
  <c r="AK104" i="4"/>
  <c r="AK123" i="4"/>
  <c r="AK168" i="4"/>
  <c r="AK91" i="4"/>
  <c r="AK140" i="4"/>
  <c r="AK40" i="4"/>
  <c r="AK164" i="4"/>
  <c r="AK207" i="4"/>
  <c r="AK47" i="4"/>
  <c r="AK163" i="4"/>
  <c r="AK36" i="4"/>
  <c r="AK35" i="4"/>
  <c r="AK159" i="4"/>
  <c r="AK93" i="4"/>
  <c r="AK33" i="4"/>
  <c r="AK157" i="4"/>
  <c r="AK100" i="4"/>
  <c r="AK34" i="4"/>
  <c r="AK156" i="4"/>
  <c r="AK130" i="4"/>
  <c r="AK27" i="4"/>
  <c r="AK135" i="4"/>
  <c r="AK113" i="4"/>
  <c r="AK18" i="4"/>
  <c r="AK124" i="4"/>
  <c r="AK69" i="4"/>
  <c r="AK208" i="4"/>
  <c r="AK102" i="4"/>
  <c r="AK198" i="4"/>
  <c r="AK55" i="4"/>
  <c r="AK79" i="4"/>
  <c r="AK139" i="4"/>
  <c r="AK52" i="4"/>
  <c r="AK171" i="4"/>
  <c r="AK144" i="4"/>
  <c r="AK45" i="4"/>
  <c r="AK167" i="4"/>
  <c r="AK154" i="4"/>
  <c r="AK48" i="4"/>
  <c r="AK180" i="4"/>
  <c r="AK142" i="4"/>
  <c r="AK46" i="4"/>
  <c r="AK181" i="4"/>
  <c r="AK114" i="4"/>
  <c r="AK42" i="4"/>
  <c r="AK162" i="4"/>
  <c r="AK138" i="4"/>
  <c r="AK25" i="4"/>
  <c r="AK13" i="4"/>
  <c r="AK200" i="4"/>
  <c r="AK68" i="4"/>
  <c r="AK182" i="4"/>
  <c r="AK160" i="4"/>
  <c r="AK66" i="4"/>
  <c r="AK175" i="4"/>
  <c r="AK148" i="4"/>
  <c r="AK58" i="4"/>
  <c r="AK172" i="4"/>
  <c r="AK146" i="4"/>
  <c r="AK60" i="4"/>
  <c r="AK173" i="4"/>
  <c r="AK152" i="4"/>
  <c r="AK59" i="4"/>
  <c r="AK184" i="4"/>
  <c r="AK187" i="4"/>
  <c r="AK51" i="4"/>
  <c r="AK176" i="4"/>
  <c r="AK117" i="4"/>
  <c r="AK39" i="4"/>
  <c r="AK165" i="4"/>
  <c r="AK107" i="4"/>
  <c r="AK26" i="4"/>
  <c r="AK132" i="4"/>
  <c r="AK11" i="4"/>
  <c r="O9" i="5"/>
  <c r="Q9" i="5"/>
  <c r="AK211" i="4" l="1"/>
  <c r="Y9" i="5"/>
  <c r="AE9" i="5" s="1"/>
  <c r="AJ9" i="5"/>
  <c r="S9" i="5"/>
  <c r="U9" i="5" s="1"/>
  <c r="W9" i="5"/>
  <c r="AC9" i="5" s="1"/>
  <c r="AA9" i="5"/>
  <c r="AG9" i="5" s="1"/>
</calcChain>
</file>

<file path=xl/sharedStrings.xml><?xml version="1.0" encoding="utf-8"?>
<sst xmlns="http://schemas.openxmlformats.org/spreadsheetml/2006/main" count="969" uniqueCount="374">
  <si>
    <t>V.Unitario</t>
  </si>
  <si>
    <t>Unidade</t>
  </si>
  <si>
    <t>Descricao</t>
  </si>
  <si>
    <t>Codigo</t>
  </si>
  <si>
    <t>Nivel</t>
  </si>
  <si>
    <t>SER001 - SRF.H.60.01 SERRA FIT</t>
  </si>
  <si>
    <t>MOD4304001</t>
  </si>
  <si>
    <t>BCO002 - B.CV.H.20.02 BROCHADE</t>
  </si>
  <si>
    <t>MOD4308001</t>
  </si>
  <si>
    <t>TOR003 -  T.CNC.H.10.26 TORNO</t>
  </si>
  <si>
    <t>MOD4308040</t>
  </si>
  <si>
    <t>GEF001 - F.CV.V.20.08 GERADORA</t>
  </si>
  <si>
    <t>MOD4308020</t>
  </si>
  <si>
    <t>REB002 - RB.CV.002 REBARBADORA</t>
  </si>
  <si>
    <t>MOD4308028</t>
  </si>
  <si>
    <t xml:space="preserve">F.CV.V.21.03 FRESADORA CV SACORA     </t>
  </si>
  <si>
    <t xml:space="preserve">MOD4308012     </t>
  </si>
  <si>
    <t>RET001 - R.CV.C.50.01 RETIFICA</t>
  </si>
  <si>
    <t>MOD4308031</t>
  </si>
  <si>
    <t>FR0001 - F.CV.V.21.03 FRESADOR</t>
  </si>
  <si>
    <t>MOD4308012</t>
  </si>
  <si>
    <t>RET007 - R.CV.C.50.02 RETIFICA</t>
  </si>
  <si>
    <t>MOD4308029</t>
  </si>
  <si>
    <t>RET005 - R.CV.S.50.04 RETIFICA</t>
  </si>
  <si>
    <t>MOD4308034</t>
  </si>
  <si>
    <t>FU0002 - FRDB.30.16 FURADEIRA</t>
  </si>
  <si>
    <t>MOD4308011</t>
  </si>
  <si>
    <t>FRR006 - F.CNC.V.20.15 CENTRO</t>
  </si>
  <si>
    <t>MOD4308004</t>
  </si>
  <si>
    <t>FRR005 - F.CNC.V.20.14 CENTRO</t>
  </si>
  <si>
    <t>MOD4308003</t>
  </si>
  <si>
    <t>RET008 - R.CV.C.50.03 RETIFICA</t>
  </si>
  <si>
    <t>MOD4308030</t>
  </si>
  <si>
    <t>GEC001 - G.CV.V.20.06 GERADORA</t>
  </si>
  <si>
    <t>MOD4308016</t>
  </si>
  <si>
    <t>GEF002 - F.CV.V.20.06 GERADORA</t>
  </si>
  <si>
    <t>MOD4308021</t>
  </si>
  <si>
    <t>MOD4306002</t>
  </si>
  <si>
    <t>REB001 - RB.CV.001 REBARBADORA</t>
  </si>
  <si>
    <t>MOD4308027</t>
  </si>
  <si>
    <t>MET001/MET002 - METROLOGIA 1 E</t>
  </si>
  <si>
    <t>MOD42300</t>
  </si>
  <si>
    <t>FU0005 - FRDB.30.14 FURADEIRA</t>
  </si>
  <si>
    <t>MOD4308049</t>
  </si>
  <si>
    <t>RET003 - R.CV.P.50.01 RETIFICA</t>
  </si>
  <si>
    <t>MOD4308032</t>
  </si>
  <si>
    <t>FRR007 - F.CNC.V.20.16 CENTRO</t>
  </si>
  <si>
    <t>MOD4308005</t>
  </si>
  <si>
    <t>FRM001 - F.CNC.V.20.18 CENTRO</t>
  </si>
  <si>
    <t>MOD4308002</t>
  </si>
  <si>
    <t>EMB002 - EMBALAGEM TOMADA</t>
  </si>
  <si>
    <t>MOD4309004</t>
  </si>
  <si>
    <t>PIT002 - PINTURA TOMADA</t>
  </si>
  <si>
    <t>MOD4309002</t>
  </si>
  <si>
    <t>TES002 - TESTE TOMADA</t>
  </si>
  <si>
    <t>MOD4309003</t>
  </si>
  <si>
    <t>MON002 - MONTAGEM TOMADA</t>
  </si>
  <si>
    <t>MOD4309001</t>
  </si>
  <si>
    <t>APC001 - ARMAZENAMENTO PRODUTO</t>
  </si>
  <si>
    <t>MOD43005</t>
  </si>
  <si>
    <t>Custo hora</t>
  </si>
  <si>
    <t>Custo do Material
Importado
R$</t>
  </si>
  <si>
    <t>Labor</t>
  </si>
  <si>
    <t>Purchased Items</t>
  </si>
  <si>
    <t>Products</t>
  </si>
  <si>
    <t>Classificação do Custo</t>
  </si>
  <si>
    <t>Produto</t>
  </si>
  <si>
    <t xml:space="preserve">Custo
Total
Direto
</t>
  </si>
  <si>
    <t xml:space="preserve">Custo de Set up
</t>
  </si>
  <si>
    <t xml:space="preserve">Custo Total
 de Manufatura
</t>
  </si>
  <si>
    <t xml:space="preserve">Custo
Total
Absorção
BRL
</t>
  </si>
  <si>
    <t>Custo
de Set up
BRL</t>
  </si>
  <si>
    <t>Custo
Total de Manufatura
BRL</t>
  </si>
  <si>
    <t xml:space="preserve">Custo de Embalagem </t>
  </si>
  <si>
    <t xml:space="preserve">Custo Total  de Material
</t>
  </si>
  <si>
    <t xml:space="preserve">Custo Unitário de Material
</t>
  </si>
  <si>
    <t>Custo Unitário do Material Importado
FOB
EUR</t>
  </si>
  <si>
    <t xml:space="preserve">Custo Unitário do Material Importado
FOB
USD </t>
  </si>
  <si>
    <t>Investimento
(Disp., ferram. - Fornec. / Compras)</t>
  </si>
  <si>
    <t>Fornecedor</t>
  </si>
  <si>
    <t>Setup
(horas)</t>
  </si>
  <si>
    <t>Operação
(minutos)</t>
  </si>
  <si>
    <t>Investimento
(Disp., ferram. - Manufatura/ Eng. Processo)</t>
  </si>
  <si>
    <t>Descrição da Operação</t>
  </si>
  <si>
    <t>Operação
Nº</t>
  </si>
  <si>
    <t>Centro de Custo</t>
  </si>
  <si>
    <t>Investimento
(Disp. ou Instrumentos de Medição  - Eng. Qualidade)</t>
  </si>
  <si>
    <t>Nº      Set-up mês</t>
  </si>
  <si>
    <t>Tamanho do lote</t>
  </si>
  <si>
    <t>Volume Anual</t>
  </si>
  <si>
    <t>UM</t>
  </si>
  <si>
    <t>Qtde
Por</t>
  </si>
  <si>
    <t>TP</t>
  </si>
  <si>
    <t>Descrição</t>
  </si>
  <si>
    <t>P/N Durmetal</t>
  </si>
  <si>
    <t>Nível</t>
  </si>
  <si>
    <t>P/N
Cliente</t>
  </si>
  <si>
    <t>Custo Mão-de-obra direta</t>
  </si>
  <si>
    <t>Método de Custo de Absorção</t>
  </si>
  <si>
    <t>TOTAL (Annual Volume)</t>
  </si>
  <si>
    <t>TOTAL (UNT)</t>
  </si>
  <si>
    <t>Serie</t>
  </si>
  <si>
    <t>PN Durmetal</t>
  </si>
  <si>
    <t>PN
Customer</t>
  </si>
  <si>
    <t>Import Tax Europe</t>
  </si>
  <si>
    <t>Import Tax EUA</t>
  </si>
  <si>
    <t>Exchange Rate =&gt; EUR</t>
  </si>
  <si>
    <t>Exchange Rate =&gt; USD</t>
  </si>
  <si>
    <t>MOD4306005</t>
  </si>
  <si>
    <t>REZ001 - R.CNC.C.50.01 RETIFIC</t>
  </si>
  <si>
    <t>MOD4306009</t>
  </si>
  <si>
    <t>TOP001 - T.CV.H.11.02 TORNO IM</t>
  </si>
  <si>
    <t>MOD4306008</t>
  </si>
  <si>
    <t>MOD4306012</t>
  </si>
  <si>
    <t>GEB001 - F.CV.V.20.05 GERADORA</t>
  </si>
  <si>
    <t>MOD4306013</t>
  </si>
  <si>
    <t>Volume
PC / MÊS</t>
  </si>
  <si>
    <t>Nº Set-up / mês</t>
  </si>
  <si>
    <t>Custo Total Direto</t>
  </si>
  <si>
    <t>G.M.
15%</t>
  </si>
  <si>
    <t>G.M.
20%</t>
  </si>
  <si>
    <t>G.M.
CALCULADA</t>
  </si>
  <si>
    <t xml:space="preserve"> Aplicação</t>
  </si>
  <si>
    <t xml:space="preserve">TOH002 - T.CNC.H.10.22 TORNO HYUNDAY 2 HIT-8               </t>
  </si>
  <si>
    <t xml:space="preserve">GEP001 - G.CNC.V.20.02 GERADORA CNC PFAUTER FAVORIT        </t>
  </si>
  <si>
    <t>MOD4302003</t>
  </si>
  <si>
    <t xml:space="preserve">TOH001 - T.CNC.H.10.21 TORNO HYUNDAY 1 HIT-8                          </t>
  </si>
  <si>
    <t xml:space="preserve">RET010 - RETÍFICA CONVENCIONAL SHAVING HURT </t>
  </si>
  <si>
    <t>Custo Total Direto
S/ set-up</t>
  </si>
  <si>
    <t>Redução S/ set-up</t>
  </si>
  <si>
    <t>MOD4307001</t>
  </si>
  <si>
    <t>MOD4307003</t>
  </si>
  <si>
    <t>MOD4307004</t>
  </si>
  <si>
    <t>MOD4306014</t>
  </si>
  <si>
    <t>MOD4306010</t>
  </si>
  <si>
    <t>MOD4308047</t>
  </si>
  <si>
    <t>MOD4308009</t>
  </si>
  <si>
    <t>MON001 - MONTAGEM BOMBA</t>
  </si>
  <si>
    <t>TES001 - TESTE BOMBA</t>
  </si>
  <si>
    <t>EMB001 - EMBALAGEM BOMBA</t>
  </si>
  <si>
    <t>TOO001 - T.CNC.H.10.08 TORNO O</t>
  </si>
  <si>
    <t>GEA001 - F.CV.V.20.04 GERADORA</t>
  </si>
  <si>
    <t>FRR004 - F.CNC.V.20.03 FRESADO</t>
  </si>
  <si>
    <t>CENTRO DE USINAGEM BROTHER TC-</t>
  </si>
  <si>
    <t>MOD4306016</t>
  </si>
  <si>
    <t>FRH010 - FRESADORA HELLER MCPH 250</t>
  </si>
  <si>
    <t xml:space="preserve">TOE001 - T.CNC.H.10.15 TORNO CNC ERGOMAT TND200 </t>
  </si>
  <si>
    <t>FRF003 - F.CNC.V.20.08 FRESADORA FANUC ROBODRILL 3</t>
  </si>
  <si>
    <t>MOD4305021</t>
  </si>
  <si>
    <t>MOD4308048</t>
  </si>
  <si>
    <t>GEF005 - F.CV.V.20.03 GERADORA</t>
  </si>
  <si>
    <t>FRF008 - F.CNC.V.20.13 FRESADO</t>
  </si>
  <si>
    <t xml:space="preserve">Percentual de refugo </t>
  </si>
  <si>
    <t>Frete FOB</t>
  </si>
  <si>
    <t>ICMS</t>
  </si>
  <si>
    <t xml:space="preserve">PIS / COFINS </t>
  </si>
  <si>
    <t xml:space="preserve">IRPJ/CSLL </t>
  </si>
  <si>
    <t>CPRB</t>
  </si>
  <si>
    <t xml:space="preserve">Total </t>
  </si>
  <si>
    <t>Preço venda
15% G.M.</t>
  </si>
  <si>
    <t>Preço venda calculada G.M.</t>
  </si>
  <si>
    <t>Preço venda
20% G.M.</t>
  </si>
  <si>
    <t>G.M. CALCULADA</t>
  </si>
  <si>
    <t>G.M. PELO PREÇO DE VENDA</t>
  </si>
  <si>
    <t>Custo Total Direto + Refugo + frete + adm</t>
  </si>
  <si>
    <t>ADM</t>
  </si>
  <si>
    <t>MOD4301016</t>
  </si>
  <si>
    <t>FRM002 - FRM002 CENTRO DE USINAGEM MAZAK FF-510</t>
  </si>
  <si>
    <t xml:space="preserve">MOD4304003     </t>
  </si>
  <si>
    <t xml:space="preserve">MOD4305008     </t>
  </si>
  <si>
    <t xml:space="preserve">MOD4305009     </t>
  </si>
  <si>
    <t xml:space="preserve">MOD4302008     </t>
  </si>
  <si>
    <t xml:space="preserve">TOH003 - T.CNC.H.10.23 TORNO HYUNDAY 3 SKT15               </t>
  </si>
  <si>
    <t xml:space="preserve">TOD005 - TORNO CNC DOOSAN LYNX 220                </t>
  </si>
  <si>
    <t xml:space="preserve">MOD4308067     </t>
  </si>
  <si>
    <t xml:space="preserve">TOG001 - TORNO CNC COPE GLADIATOR                         </t>
  </si>
  <si>
    <t xml:space="preserve">MOD4306010     </t>
  </si>
  <si>
    <t xml:space="preserve">TOO001 - TORNO OKUMA 1 SPACE TURN LM300M             </t>
  </si>
  <si>
    <t xml:space="preserve">RET002 - RETIFICA CONV FINISH SUPFINA         </t>
  </si>
  <si>
    <t xml:space="preserve">MOD4304002 </t>
  </si>
  <si>
    <t>MOD4306003</t>
  </si>
  <si>
    <t>PC</t>
  </si>
  <si>
    <t>KG</t>
  </si>
  <si>
    <t>UN</t>
  </si>
  <si>
    <t>L</t>
  </si>
  <si>
    <t>70E18/P37</t>
  </si>
  <si>
    <t>70202199001-CM</t>
  </si>
  <si>
    <t>70202199001-US</t>
  </si>
  <si>
    <t>99511001041156</t>
  </si>
  <si>
    <t>70202199002-CM</t>
  </si>
  <si>
    <t>70202199002-US</t>
  </si>
  <si>
    <t>70213101012-CM</t>
  </si>
  <si>
    <t>70213101012-US</t>
  </si>
  <si>
    <t>99511001108060</t>
  </si>
  <si>
    <t>70214199001-CM</t>
  </si>
  <si>
    <t>70214199001-US</t>
  </si>
  <si>
    <t>99511001095046</t>
  </si>
  <si>
    <t>99512003028</t>
  </si>
  <si>
    <t>99511002035</t>
  </si>
  <si>
    <t>HR</t>
  </si>
  <si>
    <t>EIXO ENTALHADO TF 70</t>
  </si>
  <si>
    <t>USINADO - EIXO ENTALHADO TF 70</t>
  </si>
  <si>
    <t>EIXO DO CARRETEL TF 70</t>
  </si>
  <si>
    <t>CARCACA USINADA TF 70</t>
  </si>
  <si>
    <t>CARCACA TF 70 FUNDIDA 117.134</t>
  </si>
  <si>
    <t>FLANGE 8 FUROS TF 70</t>
  </si>
  <si>
    <t>TAMPA COM FURO TF 70.</t>
  </si>
  <si>
    <t>ENGRENAGEM MOVEL TF70</t>
  </si>
  <si>
    <t>EMBOLO TF 70</t>
  </si>
  <si>
    <t>CALCO ESPESSURA 7.2MM</t>
  </si>
  <si>
    <t>PRISIONEIRO 3/8-16 UNC X 50</t>
  </si>
  <si>
    <t>KIT TOMADA  DE FORCA T70</t>
  </si>
  <si>
    <t>GRAXA SABAO DE LITIO NLGI2 1KG</t>
  </si>
  <si>
    <t>THINNER GOL 7300 5 LT</t>
  </si>
  <si>
    <t>THINNER RECICLAVEL DE 5LITRO</t>
  </si>
  <si>
    <t>TAMPA CEGA USINADA</t>
  </si>
  <si>
    <t>DISCO DE VEDACAO TF 70-90</t>
  </si>
  <si>
    <t>SACO PLASTICO PE 19X30X0,3</t>
  </si>
  <si>
    <t>SACO PLASTICO PE 35X50X0,15</t>
  </si>
  <si>
    <t>REBITE TIPO U 2,0X3/16</t>
  </si>
  <si>
    <t>EIXO DO PNEUMATICO TF 70</t>
  </si>
  <si>
    <t>CORPO USINADO CILINDRO</t>
  </si>
  <si>
    <t>TAMPA DO COMANDO PNEUMATICO</t>
  </si>
  <si>
    <t>TAMPA TRASEIRA DO CILINDRO</t>
  </si>
  <si>
    <t>GARFO DE ENGATE TF 70.</t>
  </si>
  <si>
    <t>GARFO DE ENGATE FUNDIDO 117043</t>
  </si>
  <si>
    <t>ARRUELA ENCOSTO 24X8.4X2</t>
  </si>
  <si>
    <t>002</t>
  </si>
  <si>
    <t>40601008002</t>
  </si>
  <si>
    <t>CALCO DA BASE TF 40 (2,7) EM ACO</t>
  </si>
  <si>
    <t>70202199001</t>
  </si>
  <si>
    <t xml:space="preserve"> 003</t>
  </si>
  <si>
    <t>CEMENTADO - EIXO ENTALHADO TF 70</t>
  </si>
  <si>
    <t xml:space="preserve">  004</t>
  </si>
  <si>
    <t>ACO RED LAM 20MNCR5 Ø41,27 X 156MM</t>
  </si>
  <si>
    <t>70202199002</t>
  </si>
  <si>
    <t>70202199002-RT</t>
  </si>
  <si>
    <t>RETIFICA - EIXO PNEUMATICO DA BOMBA</t>
  </si>
  <si>
    <t>USINADO - EIXO DO CARRETEL TF 70</t>
  </si>
  <si>
    <t>99512001022</t>
  </si>
  <si>
    <t>ACO RED TREF 20MNCR5 Ø22,22 X 6000MM</t>
  </si>
  <si>
    <t>70205199001</t>
  </si>
  <si>
    <t>70593004001</t>
  </si>
  <si>
    <t>70206199001</t>
  </si>
  <si>
    <t>70593009006</t>
  </si>
  <si>
    <t>FLANGE FUNDIDO 117213 - ALUMINIO SAE 305</t>
  </si>
  <si>
    <t>70208199002</t>
  </si>
  <si>
    <t>70593009002</t>
  </si>
  <si>
    <t>TAMPA FURADA FUNDIDA 121440 - ALUMINIO EN ALSI7MG</t>
  </si>
  <si>
    <t>70213101012</t>
  </si>
  <si>
    <t>CARRETEL DE ENGRENAGENS TF 70 D18</t>
  </si>
  <si>
    <t>CEMENTADO - CARRETEL DE ENGRENAGENS TF 70 D18</t>
  </si>
  <si>
    <t>USINADO - CARRETEL DE ENGRENAGENS TF 70 D18</t>
  </si>
  <si>
    <t>ACO RED LAM 20MNCR5 Ø107,95 X 60MM</t>
  </si>
  <si>
    <t>70214199001</t>
  </si>
  <si>
    <t>CEMENTADO - ENGRENAGEM MOVEL TF70</t>
  </si>
  <si>
    <t>USINADO - ENGRENAGEM MOVEL TF70</t>
  </si>
  <si>
    <t>ACO RED LAM 20MNCR5 Ø95,25 X 46MM</t>
  </si>
  <si>
    <t>70215199001</t>
  </si>
  <si>
    <t>ACO RED TREF SAE 1045 Ø28,57 X 6000MM</t>
  </si>
  <si>
    <t>70219099001</t>
  </si>
  <si>
    <t>ACO RED LAM SAE 1020 Ø 34,9 X 6000MM.</t>
  </si>
  <si>
    <t>70601008004</t>
  </si>
  <si>
    <t>GUARNICAO DA BASE TF 70 (0,79) - 112301</t>
  </si>
  <si>
    <t>70601008008</t>
  </si>
  <si>
    <t>GUARNICAO DA BASE TF70 (0,397) C4243 - 112.329</t>
  </si>
  <si>
    <t>70602012001</t>
  </si>
  <si>
    <t>8890059019</t>
  </si>
  <si>
    <t>10795</t>
  </si>
  <si>
    <t>ETIQUETAS TERMICAS ADESIVA COUCHE 50X100MM</t>
  </si>
  <si>
    <t>10797</t>
  </si>
  <si>
    <t>RIBBON CERA 110X450 PREMIUM G50</t>
  </si>
  <si>
    <t>14970</t>
  </si>
  <si>
    <t>1513</t>
  </si>
  <si>
    <t>PAPELAO ONDULADO 60 CM</t>
  </si>
  <si>
    <t>16536</t>
  </si>
  <si>
    <t>16816</t>
  </si>
  <si>
    <t>70208199001</t>
  </si>
  <si>
    <t>70593009001</t>
  </si>
  <si>
    <t>TAMPA FUNDIDA 117003 - ALUMINIO SAE 305</t>
  </si>
  <si>
    <t>70216199001</t>
  </si>
  <si>
    <t>99512002022</t>
  </si>
  <si>
    <t>ACO RED TREF SAE 1020 Ø22,22 X 6000MM</t>
  </si>
  <si>
    <t>70601008001</t>
  </si>
  <si>
    <t>GUARNICAO DA TAMPA TF 70 (0,4) - 112294</t>
  </si>
  <si>
    <t>70601008002</t>
  </si>
  <si>
    <t>GUARNICAO DA TAMPA TF 70 (0,8) - 112297</t>
  </si>
  <si>
    <t>70601008003</t>
  </si>
  <si>
    <t>GUARNICAO DA TAMPA COMANDO TF 70 (1,6) - 112296</t>
  </si>
  <si>
    <t>8890021002</t>
  </si>
  <si>
    <t>8890021003</t>
  </si>
  <si>
    <t>8890021007</t>
  </si>
  <si>
    <t>SACO PLASTICO PE 16 X 22,5 X0,3</t>
  </si>
  <si>
    <t>8890024002</t>
  </si>
  <si>
    <t>GRAMPO 35/18 18MM PARA PAPELÃO</t>
  </si>
  <si>
    <t>8890041002</t>
  </si>
  <si>
    <t>TINTA - SINTETICO VERDE PETROBRAS  MUNSEL 5 G 2/6 - 3,6 LT - BT 0122610/02</t>
  </si>
  <si>
    <t>99602002001</t>
  </si>
  <si>
    <t>PARAFUSO ALLEN 5/16-18 UNC X 1 ROSCA TOTAL.</t>
  </si>
  <si>
    <t>99602014001</t>
  </si>
  <si>
    <t>ANEL ELASTICO PARA EIXO DIAM.35 551035</t>
  </si>
  <si>
    <t>99602014002</t>
  </si>
  <si>
    <t>ANEL ELASTICO PARA EIXO RENO 551030 SEM REFORCO</t>
  </si>
  <si>
    <t>99602016001</t>
  </si>
  <si>
    <t>99609002002</t>
  </si>
  <si>
    <t>PLAQUETA DE IDENTIFICACAO DE ALUMINIO 52X13X0,5 C/CORTE ESPECIAL</t>
  </si>
  <si>
    <t>99612001002</t>
  </si>
  <si>
    <t>ADESIVO ANAEROBICO  CIS 177 - 250G</t>
  </si>
  <si>
    <t>99613002001</t>
  </si>
  <si>
    <t>VEDACAO LIQUIDA DE TFLON P67 250 GR</t>
  </si>
  <si>
    <t>8890059021</t>
  </si>
  <si>
    <t>KIT TOMADA  DE FORCA T70 ACIONAMENTO PNEUMATICO</t>
  </si>
  <si>
    <t>70202199003</t>
  </si>
  <si>
    <t>99512003022</t>
  </si>
  <si>
    <t>ACO RED TREF SAE 1045 Ø22,22 X 6000MM</t>
  </si>
  <si>
    <t>70205199002</t>
  </si>
  <si>
    <t>70593009004</t>
  </si>
  <si>
    <t>CORPO FUNDIDO DO CILINDRO 117.115</t>
  </si>
  <si>
    <t>70208199003</t>
  </si>
  <si>
    <t>70593009003</t>
  </si>
  <si>
    <t>TAMPA DO PNEUMATICO FUNDIDO 117116</t>
  </si>
  <si>
    <t>70208199004</t>
  </si>
  <si>
    <t>70593009005</t>
  </si>
  <si>
    <t>TAMPA TRASEIRA DO CILINDRO FUNDIDO ALUM. SAE 322 (117139)</t>
  </si>
  <si>
    <t>70212199001</t>
  </si>
  <si>
    <t>70593008001</t>
  </si>
  <si>
    <t>70601008007</t>
  </si>
  <si>
    <t>GUARNICAO DO CILINDRO TF 40-50-70 - 112825</t>
  </si>
  <si>
    <t>70602009001</t>
  </si>
  <si>
    <t>ARRUELA CALCO 38X20.5X0.5 10A 15 HRC</t>
  </si>
  <si>
    <t>70602009002</t>
  </si>
  <si>
    <t>ARRUELA CALCO 38X20.5X1.0 10 A 15 HRC</t>
  </si>
  <si>
    <t>99601001001</t>
  </si>
  <si>
    <t>ANEL O 20,22X3,53 - VEDABRAS 10417</t>
  </si>
  <si>
    <t>99602003001</t>
  </si>
  <si>
    <t>PARAFUSO SEXT. M8-1.25X20 ROSCA TOTAL CLASSE 8.8</t>
  </si>
  <si>
    <t>99602004003</t>
  </si>
  <si>
    <t>PARAFUSO SEXTAVADO 5/16-18 UNC X 1-1/4 CLASSE 8.8 ROSCA TOTAL</t>
  </si>
  <si>
    <t>99602004015</t>
  </si>
  <si>
    <t>PARAF.CABECA SEXTAVADA 5/16 X 7/8 18 UNC GRAU 5</t>
  </si>
  <si>
    <t>99602004018</t>
  </si>
  <si>
    <t>PARAF.CAB.SEXT. ROSCA TOTAL ASME B18.2.1 - 5/16-24 UNF X 5/8 ENEGRECIDO GRAU 5 -APARTIR 99602004005</t>
  </si>
  <si>
    <t>99602009001</t>
  </si>
  <si>
    <t>99602009005</t>
  </si>
  <si>
    <t>ARRUELA LISA 19X25.4X2.2 ZINCADA</t>
  </si>
  <si>
    <t>99602010001</t>
  </si>
  <si>
    <t>ARRUELA DE PRESSAO 5/16 PESADA - ASA B-27.1</t>
  </si>
  <si>
    <t>99605001001</t>
  </si>
  <si>
    <t>MOLA DO CILINDRO PNEUMATICO - 112.208</t>
  </si>
  <si>
    <t>99606001001</t>
  </si>
  <si>
    <t>CONECTOR PNEUMATICO MACHO1/4(TUBO)X1/8 NPT</t>
  </si>
  <si>
    <t>99601005001</t>
  </si>
  <si>
    <t>RETENTOR ARCA 57639 BAG 40X56X10</t>
  </si>
  <si>
    <t>99602004014</t>
  </si>
  <si>
    <t>PARAF.CABECA SEXTAVADA 1/2X1.3/4-13 UNC ROSCA TOTAL</t>
  </si>
  <si>
    <t>99602006001</t>
  </si>
  <si>
    <t>PORCA SEXTAVADA 3/8-16 UNC ZINCADA</t>
  </si>
  <si>
    <t>99602010003</t>
  </si>
  <si>
    <t>ARRUELA PRESSAO 1/2 PESADA - ASA B-27.1</t>
  </si>
  <si>
    <t>99602010006</t>
  </si>
  <si>
    <t>ARRUELA DE PRESSAO 3/8 PESADA TEMPERADA - ASA B-27.1</t>
  </si>
  <si>
    <t>99602013001</t>
  </si>
  <si>
    <t>PARAFUSO ALLEN SEM CABECA 1/4 UNC X 1/2</t>
  </si>
  <si>
    <t>99604004001</t>
  </si>
  <si>
    <t>ROLAMENTO DE ROLOS CONICO 20X52X22,25 REF. 32304</t>
  </si>
  <si>
    <t>99604004002</t>
  </si>
  <si>
    <t>ROLAMENTO DE ROLOS CONICO 35X62X18 REF. 32007-X</t>
  </si>
  <si>
    <t>99604004004</t>
  </si>
  <si>
    <t>ROLAMENTO DE ROLOS CONICO 30X62X21.25 REF. 30206-A</t>
  </si>
  <si>
    <t>99608001001</t>
  </si>
  <si>
    <t>CAIXA ONDA BC Nº 15 265X240X190 - COM UMA ABA SOBREPOSTA E UMA NORMAL KRAFT COLUNA 8KGF/CM MIN</t>
  </si>
  <si>
    <t>CEMENTADO  - EIXO DO CARRETEL TF 70</t>
  </si>
  <si>
    <t>TOMADA DE FORÇA 70E18/P37</t>
  </si>
  <si>
    <t>ULTIMA  ATUALIZAÇÃO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</si>
</sst>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"/>
    <numFmt numFmtId="165" formatCode="&quot;R$ &quot;#,##0.00"/>
    <numFmt numFmtId="166" formatCode="0.000"/>
    <numFmt numFmtId="167" formatCode="0.0000"/>
    <numFmt numFmtId="168" formatCode="d/m/yy;@"/>
    <numFmt numFmtId="169" formatCode="_(&quot;R$ &quot;* #.##0.00_);_(&quot;R$ &quot;* \(#.##0.00\);_(&quot;R$ &quot;* &quot;-&quot;??_);_(@_)"/>
    <numFmt numFmtId="170" formatCode="&quot;R$ &quot;#,##0.00_);\(&quot;R$ &quot;#,##0.00\)"/>
  </numFmts>
  <fonts count="3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ourier New"/>
      <family val="3"/>
    </font>
    <font>
      <sz val="12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name val="Calibri"/>
      <family val="2"/>
      <scheme val="minor"/>
    </font>
    <font>
      <b/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Arial"/>
      <family val="2"/>
    </font>
    <font>
      <b/>
      <sz val="9"/>
      <name val="Arial"/>
      <family val="2"/>
    </font>
  </fonts>
  <fills count="4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33" applyNumberFormat="0" applyFill="0" applyAlignment="0" applyProtection="0"/>
    <xf numFmtId="0" fontId="14" fillId="0" borderId="34" applyNumberFormat="0" applyFill="0" applyAlignment="0" applyProtection="0"/>
    <xf numFmtId="0" fontId="15" fillId="0" borderId="35" applyNumberFormat="0" applyFill="0" applyAlignment="0" applyProtection="0"/>
    <xf numFmtId="0" fontId="15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8" fillId="14" borderId="0" applyNumberFormat="0" applyBorder="0" applyAlignment="0" applyProtection="0"/>
    <xf numFmtId="0" fontId="19" fillId="15" borderId="36" applyNumberFormat="0" applyAlignment="0" applyProtection="0"/>
    <xf numFmtId="0" fontId="20" fillId="16" borderId="37" applyNumberFormat="0" applyAlignment="0" applyProtection="0"/>
    <xf numFmtId="0" fontId="21" fillId="16" borderId="36" applyNumberFormat="0" applyAlignment="0" applyProtection="0"/>
    <xf numFmtId="0" fontId="22" fillId="0" borderId="38" applyNumberFormat="0" applyFill="0" applyAlignment="0" applyProtection="0"/>
    <xf numFmtId="0" fontId="23" fillId="17" borderId="39" applyNumberFormat="0" applyAlignment="0" applyProtection="0"/>
    <xf numFmtId="0" fontId="24" fillId="0" borderId="0" applyNumberFormat="0" applyFill="0" applyBorder="0" applyAlignment="0" applyProtection="0"/>
    <xf numFmtId="0" fontId="11" fillId="18" borderId="40" applyNumberFormat="0" applyFont="0" applyAlignment="0" applyProtection="0"/>
    <xf numFmtId="0" fontId="25" fillId="0" borderId="0" applyNumberFormat="0" applyFill="0" applyBorder="0" applyAlignment="0" applyProtection="0"/>
    <xf numFmtId="0" fontId="26" fillId="0" borderId="41" applyNumberFormat="0" applyFill="0" applyAlignment="0" applyProtection="0"/>
    <xf numFmtId="0" fontId="27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27" fillId="30" borderId="0" applyNumberFormat="0" applyBorder="0" applyAlignment="0" applyProtection="0"/>
    <xf numFmtId="0" fontId="27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27" fillId="34" borderId="0" applyNumberFormat="0" applyBorder="0" applyAlignment="0" applyProtection="0"/>
    <xf numFmtId="0" fontId="27" fillId="35" borderId="0" applyNumberFormat="0" applyBorder="0" applyAlignment="0" applyProtection="0"/>
    <xf numFmtId="0" fontId="11" fillId="36" borderId="0" applyNumberFormat="0" applyBorder="0" applyAlignment="0" applyProtection="0"/>
    <xf numFmtId="0" fontId="11" fillId="37" borderId="0" applyNumberFormat="0" applyBorder="0" applyAlignment="0" applyProtection="0"/>
    <xf numFmtId="0" fontId="27" fillId="38" borderId="0" applyNumberFormat="0" applyBorder="0" applyAlignment="0" applyProtection="0"/>
    <xf numFmtId="0" fontId="27" fillId="39" borderId="0" applyNumberFormat="0" applyBorder="0" applyAlignment="0" applyProtection="0"/>
    <xf numFmtId="0" fontId="11" fillId="40" borderId="0" applyNumberFormat="0" applyBorder="0" applyAlignment="0" applyProtection="0"/>
    <xf numFmtId="0" fontId="11" fillId="41" borderId="0" applyNumberFormat="0" applyBorder="0" applyAlignment="0" applyProtection="0"/>
    <xf numFmtId="0" fontId="27" fillId="42" borderId="0" applyNumberFormat="0" applyBorder="0" applyAlignment="0" applyProtection="0"/>
    <xf numFmtId="0" fontId="2" fillId="0" borderId="0" applyNumberFormat="0" applyFill="0" applyBorder="0" applyAlignment="0" applyProtection="0"/>
  </cellStyleXfs>
  <cellXfs count="209">
    <xf numFmtId="0" fontId="0" fillId="0" borderId="0" xfId="0"/>
    <xf numFmtId="0" fontId="1" fillId="0" borderId="0" xfId="1"/>
    <xf numFmtId="0" fontId="1" fillId="0" borderId="1" xfId="1" applyFont="1" applyBorder="1" applyAlignment="1">
      <alignment horizontal="left"/>
    </xf>
    <xf numFmtId="0" fontId="2" fillId="2" borderId="2" xfId="1" applyFont="1" applyFill="1" applyBorder="1" applyAlignment="1">
      <alignment horizontal="left"/>
    </xf>
    <xf numFmtId="0" fontId="2" fillId="0" borderId="2" xfId="1" applyFont="1" applyBorder="1" applyAlignment="1">
      <alignment horizontal="left"/>
    </xf>
    <xf numFmtId="0" fontId="2" fillId="0" borderId="3" xfId="1" applyFont="1" applyFill="1" applyBorder="1" applyAlignment="1">
      <alignment horizontal="left"/>
    </xf>
    <xf numFmtId="0" fontId="1" fillId="0" borderId="1" xfId="1" applyBorder="1"/>
    <xf numFmtId="0" fontId="1" fillId="0" borderId="4" xfId="1" applyBorder="1"/>
    <xf numFmtId="0" fontId="2" fillId="0" borderId="5" xfId="1" applyFont="1" applyBorder="1" applyAlignment="1">
      <alignment horizontal="left"/>
    </xf>
    <xf numFmtId="0" fontId="2" fillId="0" borderId="6" xfId="1" applyFont="1" applyBorder="1" applyAlignment="1">
      <alignment horizontal="left"/>
    </xf>
    <xf numFmtId="0" fontId="1" fillId="0" borderId="7" xfId="1" applyBorder="1"/>
    <xf numFmtId="0" fontId="2" fillId="0" borderId="8" xfId="1" applyFont="1" applyBorder="1" applyAlignment="1">
      <alignment horizontal="left"/>
    </xf>
    <xf numFmtId="0" fontId="1" fillId="0" borderId="9" xfId="1" applyBorder="1"/>
    <xf numFmtId="0" fontId="2" fillId="0" borderId="10" xfId="1" applyFont="1" applyBorder="1" applyAlignment="1">
      <alignment horizontal="left"/>
    </xf>
    <xf numFmtId="0" fontId="2" fillId="0" borderId="11" xfId="1" applyFont="1" applyBorder="1" applyAlignment="1">
      <alignment horizontal="left"/>
    </xf>
    <xf numFmtId="0" fontId="3" fillId="3" borderId="13" xfId="1" applyFont="1" applyFill="1" applyBorder="1"/>
    <xf numFmtId="0" fontId="3" fillId="3" borderId="14" xfId="1" applyFont="1" applyFill="1" applyBorder="1"/>
    <xf numFmtId="0" fontId="4" fillId="0" borderId="0" xfId="1" applyFont="1" applyFill="1" applyAlignment="1">
      <alignment horizontal="center"/>
    </xf>
    <xf numFmtId="10" fontId="4" fillId="0" borderId="0" xfId="1" applyNumberFormat="1" applyFont="1" applyFill="1" applyAlignment="1">
      <alignment horizontal="center"/>
    </xf>
    <xf numFmtId="164" fontId="4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left"/>
    </xf>
    <xf numFmtId="1" fontId="4" fillId="0" borderId="0" xfId="1" applyNumberFormat="1" applyFont="1" applyFill="1" applyAlignment="1">
      <alignment horizontal="center"/>
    </xf>
    <xf numFmtId="3" fontId="4" fillId="0" borderId="0" xfId="1" applyNumberFormat="1" applyFont="1" applyFill="1" applyAlignment="1">
      <alignment horizontal="center"/>
    </xf>
    <xf numFmtId="0" fontId="4" fillId="0" borderId="0" xfId="1" applyNumberFormat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2" fontId="6" fillId="0" borderId="15" xfId="1" applyNumberFormat="1" applyFont="1" applyFill="1" applyBorder="1" applyAlignment="1">
      <alignment horizontal="center" vertical="center"/>
    </xf>
    <xf numFmtId="4" fontId="6" fillId="0" borderId="14" xfId="1" applyNumberFormat="1" applyFont="1" applyFill="1" applyBorder="1" applyAlignment="1">
      <alignment horizontal="center" vertical="center"/>
    </xf>
    <xf numFmtId="49" fontId="6" fillId="0" borderId="14" xfId="1" applyNumberFormat="1" applyFont="1" applyBorder="1" applyAlignment="1">
      <alignment horizontal="center" vertical="center"/>
    </xf>
    <xf numFmtId="1" fontId="6" fillId="0" borderId="13" xfId="1" applyNumberFormat="1" applyFont="1" applyFill="1" applyBorder="1" applyAlignment="1">
      <alignment horizontal="center" vertical="center"/>
    </xf>
    <xf numFmtId="4" fontId="6" fillId="5" borderId="14" xfId="1" applyNumberFormat="1" applyFont="1" applyFill="1" applyBorder="1" applyAlignment="1">
      <alignment horizontal="center" vertical="center"/>
    </xf>
    <xf numFmtId="4" fontId="6" fillId="6" borderId="15" xfId="1" applyNumberFormat="1" applyFont="1" applyFill="1" applyBorder="1" applyAlignment="1">
      <alignment horizontal="center" vertical="center"/>
    </xf>
    <xf numFmtId="4" fontId="6" fillId="6" borderId="14" xfId="1" applyNumberFormat="1" applyFont="1" applyFill="1" applyBorder="1" applyAlignment="1">
      <alignment horizontal="center" vertical="center"/>
    </xf>
    <xf numFmtId="4" fontId="6" fillId="0" borderId="14" xfId="1" applyNumberFormat="1" applyFont="1" applyBorder="1" applyAlignment="1">
      <alignment horizontal="center" vertical="center"/>
    </xf>
    <xf numFmtId="4" fontId="6" fillId="7" borderId="14" xfId="1" applyNumberFormat="1" applyFont="1" applyFill="1" applyBorder="1" applyAlignment="1">
      <alignment horizontal="center" vertical="center"/>
    </xf>
    <xf numFmtId="165" fontId="6" fillId="7" borderId="14" xfId="1" applyNumberFormat="1" applyFont="1" applyFill="1" applyBorder="1" applyAlignment="1">
      <alignment horizontal="center" vertical="center"/>
    </xf>
    <xf numFmtId="0" fontId="6" fillId="7" borderId="14" xfId="1" applyNumberFormat="1" applyFont="1" applyFill="1" applyBorder="1" applyAlignment="1">
      <alignment horizontal="left" vertical="center"/>
    </xf>
    <xf numFmtId="1" fontId="6" fillId="7" borderId="14" xfId="1" applyNumberFormat="1" applyFont="1" applyFill="1" applyBorder="1" applyAlignment="1">
      <alignment horizontal="center" vertical="center"/>
    </xf>
    <xf numFmtId="2" fontId="4" fillId="0" borderId="2" xfId="1" applyNumberFormat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/>
    </xf>
    <xf numFmtId="2" fontId="4" fillId="0" borderId="8" xfId="1" applyNumberFormat="1" applyFont="1" applyFill="1" applyBorder="1" applyAlignment="1">
      <alignment horizontal="center" vertical="center"/>
    </xf>
    <xf numFmtId="49" fontId="4" fillId="0" borderId="7" xfId="1" applyNumberFormat="1" applyFont="1" applyFill="1" applyBorder="1" applyAlignment="1">
      <alignment horizontal="center" vertical="center"/>
    </xf>
    <xf numFmtId="1" fontId="4" fillId="0" borderId="7" xfId="1" applyNumberFormat="1" applyFont="1" applyFill="1" applyBorder="1" applyAlignment="1">
      <alignment horizontal="center" vertical="center"/>
    </xf>
    <xf numFmtId="2" fontId="6" fillId="5" borderId="1" xfId="1" applyNumberFormat="1" applyFont="1" applyFill="1" applyBorder="1" applyAlignment="1">
      <alignment horizontal="center" vertical="center"/>
    </xf>
    <xf numFmtId="166" fontId="4" fillId="5" borderId="1" xfId="1" applyNumberFormat="1" applyFont="1" applyFill="1" applyBorder="1" applyAlignment="1">
      <alignment horizontal="center" vertical="center"/>
    </xf>
    <xf numFmtId="2" fontId="6" fillId="6" borderId="1" xfId="1" applyNumberFormat="1" applyFont="1" applyFill="1" applyBorder="1" applyAlignment="1">
      <alignment horizontal="center" vertical="center"/>
    </xf>
    <xf numFmtId="2" fontId="4" fillId="6" borderId="1" xfId="1" applyNumberFormat="1" applyFont="1" applyFill="1" applyBorder="1" applyAlignment="1">
      <alignment horizontal="center" vertical="center"/>
    </xf>
    <xf numFmtId="4" fontId="4" fillId="8" borderId="1" xfId="1" applyNumberFormat="1" applyFont="1" applyFill="1" applyBorder="1" applyAlignment="1">
      <alignment horizontal="center" vertical="center"/>
    </xf>
    <xf numFmtId="167" fontId="4" fillId="4" borderId="1" xfId="1" applyNumberFormat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 wrapText="1"/>
    </xf>
    <xf numFmtId="1" fontId="4" fillId="9" borderId="16" xfId="1" applyNumberFormat="1" applyFont="1" applyFill="1" applyBorder="1" applyAlignment="1">
      <alignment horizontal="center" vertical="center"/>
    </xf>
    <xf numFmtId="1" fontId="4" fillId="3" borderId="1" xfId="1" applyNumberFormat="1" applyFont="1" applyFill="1" applyBorder="1" applyAlignment="1">
      <alignment horizontal="center" vertical="center"/>
    </xf>
    <xf numFmtId="1" fontId="4" fillId="3" borderId="8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6" fillId="0" borderId="14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6" fillId="5" borderId="18" xfId="1" applyFont="1" applyFill="1" applyBorder="1" applyAlignment="1">
      <alignment horizontal="center" vertical="center" wrapText="1"/>
    </xf>
    <xf numFmtId="0" fontId="6" fillId="6" borderId="18" xfId="1" applyFont="1" applyFill="1" applyBorder="1" applyAlignment="1">
      <alignment horizontal="center" vertical="center" wrapText="1"/>
    </xf>
    <xf numFmtId="164" fontId="6" fillId="0" borderId="14" xfId="1" applyNumberFormat="1" applyFont="1" applyFill="1" applyBorder="1" applyAlignment="1">
      <alignment horizontal="center" vertical="center" wrapText="1"/>
    </xf>
    <xf numFmtId="1" fontId="6" fillId="0" borderId="14" xfId="1" applyNumberFormat="1" applyFont="1" applyFill="1" applyBorder="1" applyAlignment="1">
      <alignment horizontal="center" vertical="center" wrapText="1"/>
    </xf>
    <xf numFmtId="164" fontId="6" fillId="0" borderId="14" xfId="1" applyNumberFormat="1" applyFont="1" applyBorder="1" applyAlignment="1">
      <alignment horizontal="center" vertical="center"/>
    </xf>
    <xf numFmtId="3" fontId="6" fillId="0" borderId="14" xfId="1" applyNumberFormat="1" applyFont="1" applyBorder="1" applyAlignment="1">
      <alignment horizontal="center" vertical="center" wrapText="1"/>
    </xf>
    <xf numFmtId="1" fontId="6" fillId="0" borderId="14" xfId="1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/>
    </xf>
    <xf numFmtId="0" fontId="4" fillId="5" borderId="13" xfId="1" applyFont="1" applyFill="1" applyBorder="1" applyAlignment="1">
      <alignment horizontal="center"/>
    </xf>
    <xf numFmtId="0" fontId="6" fillId="5" borderId="19" xfId="1" applyFont="1" applyFill="1" applyBorder="1" applyAlignment="1">
      <alignment horizontal="left"/>
    </xf>
    <xf numFmtId="0" fontId="6" fillId="5" borderId="15" xfId="1" applyFont="1" applyFill="1" applyBorder="1" applyAlignment="1">
      <alignment horizontal="left"/>
    </xf>
    <xf numFmtId="0" fontId="4" fillId="6" borderId="13" xfId="1" applyFont="1" applyFill="1" applyBorder="1" applyAlignment="1">
      <alignment horizontal="center"/>
    </xf>
    <xf numFmtId="0" fontId="4" fillId="6" borderId="19" xfId="1" applyFont="1" applyFill="1" applyBorder="1" applyAlignment="1">
      <alignment horizontal="center"/>
    </xf>
    <xf numFmtId="0" fontId="6" fillId="6" borderId="15" xfId="1" applyFont="1" applyFill="1" applyBorder="1" applyAlignment="1">
      <alignment horizontal="left"/>
    </xf>
    <xf numFmtId="0" fontId="4" fillId="0" borderId="20" xfId="1" applyFont="1" applyFill="1" applyBorder="1" applyAlignment="1">
      <alignment horizontal="center"/>
    </xf>
    <xf numFmtId="0" fontId="4" fillId="0" borderId="20" xfId="1" applyFont="1" applyFill="1" applyBorder="1" applyAlignment="1"/>
    <xf numFmtId="164" fontId="4" fillId="0" borderId="0" xfId="1" applyNumberFormat="1" applyFont="1" applyFill="1" applyBorder="1" applyAlignment="1">
      <alignment horizontal="left"/>
    </xf>
    <xf numFmtId="164" fontId="4" fillId="0" borderId="0" xfId="1" applyNumberFormat="1" applyFont="1" applyFill="1" applyBorder="1" applyAlignment="1">
      <alignment horizontal="center"/>
    </xf>
    <xf numFmtId="1" fontId="4" fillId="0" borderId="0" xfId="1" applyNumberFormat="1" applyFont="1" applyFill="1" applyBorder="1" applyAlignment="1">
      <alignment horizontal="center"/>
    </xf>
    <xf numFmtId="3" fontId="4" fillId="0" borderId="0" xfId="1" applyNumberFormat="1" applyFont="1" applyFill="1" applyBorder="1" applyAlignment="1">
      <alignment horizontal="center"/>
    </xf>
    <xf numFmtId="9" fontId="6" fillId="0" borderId="0" xfId="2" applyFont="1" applyFill="1" applyBorder="1" applyAlignment="1">
      <alignment horizontal="center"/>
    </xf>
    <xf numFmtId="9" fontId="6" fillId="0" borderId="20" xfId="2" applyFont="1" applyFill="1" applyBorder="1" applyAlignment="1">
      <alignment horizontal="center"/>
    </xf>
    <xf numFmtId="0" fontId="6" fillId="0" borderId="20" xfId="1" applyFont="1" applyFill="1" applyBorder="1" applyAlignment="1">
      <alignment horizontal="left"/>
    </xf>
    <xf numFmtId="4" fontId="4" fillId="0" borderId="0" xfId="1" applyNumberFormat="1" applyFont="1" applyFill="1" applyBorder="1" applyAlignment="1">
      <alignment horizontal="center"/>
    </xf>
    <xf numFmtId="3" fontId="4" fillId="0" borderId="21" xfId="1" applyNumberFormat="1" applyFont="1" applyFill="1" applyBorder="1" applyAlignment="1">
      <alignment horizontal="center"/>
    </xf>
    <xf numFmtId="0" fontId="4" fillId="0" borderId="22" xfId="1" applyFont="1" applyFill="1" applyBorder="1" applyAlignment="1">
      <alignment horizontal="center"/>
    </xf>
    <xf numFmtId="0" fontId="6" fillId="0" borderId="23" xfId="1" applyFont="1" applyFill="1" applyBorder="1" applyAlignment="1">
      <alignment horizontal="left"/>
    </xf>
    <xf numFmtId="0" fontId="4" fillId="0" borderId="24" xfId="1" applyFont="1" applyFill="1" applyBorder="1" applyAlignment="1">
      <alignment horizontal="center"/>
    </xf>
    <xf numFmtId="0" fontId="6" fillId="0" borderId="21" xfId="1" applyFont="1" applyFill="1" applyBorder="1" applyAlignment="1">
      <alignment horizontal="left"/>
    </xf>
    <xf numFmtId="168" fontId="6" fillId="0" borderId="0" xfId="1" applyNumberFormat="1" applyFont="1" applyFill="1" applyBorder="1" applyAlignment="1">
      <alignment horizontal="center"/>
    </xf>
    <xf numFmtId="168" fontId="6" fillId="0" borderId="24" xfId="1" applyNumberFormat="1" applyFont="1" applyFill="1" applyBorder="1" applyAlignment="1">
      <alignment horizontal="center"/>
    </xf>
    <xf numFmtId="168" fontId="6" fillId="0" borderId="25" xfId="1" applyNumberFormat="1" applyFont="1" applyFill="1" applyBorder="1" applyAlignment="1">
      <alignment horizontal="center"/>
    </xf>
    <xf numFmtId="0" fontId="4" fillId="0" borderId="26" xfId="1" applyFont="1" applyFill="1" applyBorder="1" applyAlignment="1">
      <alignment horizontal="center"/>
    </xf>
    <xf numFmtId="0" fontId="6" fillId="0" borderId="27" xfId="1" applyFont="1" applyFill="1" applyBorder="1" applyAlignment="1">
      <alignment horizontal="left"/>
    </xf>
    <xf numFmtId="14" fontId="4" fillId="0" borderId="0" xfId="1" applyNumberFormat="1" applyFont="1" applyFill="1" applyBorder="1" applyAlignment="1">
      <alignment horizontal="center"/>
    </xf>
    <xf numFmtId="0" fontId="7" fillId="0" borderId="0" xfId="1" applyFont="1" applyFill="1" applyBorder="1" applyAlignment="1">
      <alignment horizontal="left"/>
    </xf>
    <xf numFmtId="0" fontId="4" fillId="0" borderId="0" xfId="1" applyNumberFormat="1" applyFont="1" applyFill="1" applyBorder="1" applyAlignment="1">
      <alignment horizontal="center"/>
    </xf>
    <xf numFmtId="0" fontId="8" fillId="0" borderId="0" xfId="1" applyFont="1" applyFill="1" applyBorder="1" applyAlignment="1">
      <alignment horizontal="left"/>
    </xf>
    <xf numFmtId="0" fontId="4" fillId="0" borderId="0" xfId="1" applyFont="1"/>
    <xf numFmtId="4" fontId="4" fillId="0" borderId="0" xfId="1" applyNumberFormat="1" applyFont="1" applyAlignment="1">
      <alignment horizontal="right"/>
    </xf>
    <xf numFmtId="3" fontId="4" fillId="0" borderId="0" xfId="1" applyNumberFormat="1" applyFont="1" applyAlignment="1">
      <alignment horizontal="right"/>
    </xf>
    <xf numFmtId="0" fontId="9" fillId="0" borderId="0" xfId="3" applyFont="1" applyAlignment="1">
      <alignment horizontal="right"/>
    </xf>
    <xf numFmtId="0" fontId="4" fillId="0" borderId="0" xfId="1" applyFont="1" applyAlignment="1">
      <alignment horizontal="center" vertical="center"/>
    </xf>
    <xf numFmtId="0" fontId="4" fillId="10" borderId="0" xfId="1" applyFont="1" applyFill="1" applyAlignment="1">
      <alignment horizontal="center" vertical="center"/>
    </xf>
    <xf numFmtId="0" fontId="10" fillId="0" borderId="0" xfId="4" applyFont="1" applyAlignment="1">
      <alignment horizontal="center" vertical="center"/>
    </xf>
    <xf numFmtId="0" fontId="10" fillId="0" borderId="12" xfId="4" applyFont="1" applyBorder="1" applyAlignment="1">
      <alignment horizontal="center" vertical="center" wrapText="1"/>
    </xf>
    <xf numFmtId="0" fontId="10" fillId="0" borderId="0" xfId="4" applyFont="1" applyBorder="1" applyAlignment="1">
      <alignment horizontal="center" vertical="center" wrapText="1"/>
    </xf>
    <xf numFmtId="0" fontId="4" fillId="10" borderId="29" xfId="1" applyFont="1" applyFill="1" applyBorder="1" applyAlignment="1">
      <alignment horizontal="center"/>
    </xf>
    <xf numFmtId="0" fontId="4" fillId="10" borderId="12" xfId="1" applyFont="1" applyFill="1" applyBorder="1"/>
    <xf numFmtId="9" fontId="6" fillId="10" borderId="12" xfId="2" applyFont="1" applyFill="1" applyBorder="1" applyAlignment="1">
      <alignment horizontal="center"/>
    </xf>
    <xf numFmtId="0" fontId="4" fillId="0" borderId="12" xfId="1" applyFont="1" applyBorder="1"/>
    <xf numFmtId="0" fontId="4" fillId="0" borderId="12" xfId="1" applyFont="1" applyFill="1" applyBorder="1" applyAlignment="1">
      <alignment horizontal="center"/>
    </xf>
    <xf numFmtId="0" fontId="6" fillId="0" borderId="16" xfId="1" applyFont="1" applyFill="1" applyBorder="1" applyAlignment="1">
      <alignment horizontal="left"/>
    </xf>
    <xf numFmtId="0" fontId="4" fillId="10" borderId="30" xfId="1" applyFont="1" applyFill="1" applyBorder="1" applyAlignment="1">
      <alignment horizontal="center"/>
    </xf>
    <xf numFmtId="0" fontId="4" fillId="10" borderId="0" xfId="1" applyFont="1" applyFill="1" applyBorder="1"/>
    <xf numFmtId="9" fontId="6" fillId="10" borderId="0" xfId="2" applyFont="1" applyFill="1" applyBorder="1" applyAlignment="1">
      <alignment horizontal="center"/>
    </xf>
    <xf numFmtId="0" fontId="4" fillId="0" borderId="0" xfId="1" applyFont="1" applyBorder="1"/>
    <xf numFmtId="0" fontId="6" fillId="0" borderId="3" xfId="1" applyFont="1" applyFill="1" applyBorder="1" applyAlignment="1">
      <alignment horizontal="left"/>
    </xf>
    <xf numFmtId="168" fontId="6" fillId="10" borderId="30" xfId="1" applyNumberFormat="1" applyFont="1" applyFill="1" applyBorder="1" applyAlignment="1">
      <alignment horizontal="center"/>
    </xf>
    <xf numFmtId="170" fontId="6" fillId="10" borderId="0" xfId="5" applyNumberFormat="1" applyFont="1" applyFill="1" applyBorder="1" applyAlignment="1">
      <alignment horizontal="center"/>
    </xf>
    <xf numFmtId="168" fontId="6" fillId="10" borderId="31" xfId="1" applyNumberFormat="1" applyFont="1" applyFill="1" applyBorder="1" applyAlignment="1">
      <alignment horizontal="center"/>
    </xf>
    <xf numFmtId="0" fontId="4" fillId="10" borderId="28" xfId="1" applyFont="1" applyFill="1" applyBorder="1"/>
    <xf numFmtId="170" fontId="6" fillId="10" borderId="28" xfId="5" applyNumberFormat="1" applyFont="1" applyFill="1" applyBorder="1" applyAlignment="1">
      <alignment horizontal="center"/>
    </xf>
    <xf numFmtId="0" fontId="4" fillId="0" borderId="28" xfId="1" applyFont="1" applyBorder="1"/>
    <xf numFmtId="0" fontId="4" fillId="0" borderId="28" xfId="1" applyFont="1" applyFill="1" applyBorder="1" applyAlignment="1">
      <alignment horizontal="center"/>
    </xf>
    <xf numFmtId="0" fontId="6" fillId="0" borderId="32" xfId="1" applyFont="1" applyFill="1" applyBorder="1" applyAlignment="1">
      <alignment horizontal="left"/>
    </xf>
    <xf numFmtId="0" fontId="7" fillId="0" borderId="0" xfId="1" applyFont="1"/>
    <xf numFmtId="0" fontId="2" fillId="4" borderId="2" xfId="1" applyFont="1" applyFill="1" applyBorder="1" applyAlignment="1">
      <alignment horizontal="left"/>
    </xf>
    <xf numFmtId="0" fontId="10" fillId="0" borderId="0" xfId="1" applyFont="1" applyFill="1" applyBorder="1" applyAlignment="1">
      <alignment horizontal="center" vertical="center" wrapText="1"/>
    </xf>
    <xf numFmtId="0" fontId="4" fillId="0" borderId="0" xfId="1" applyNumberFormat="1" applyFont="1"/>
    <xf numFmtId="0" fontId="2" fillId="0" borderId="8" xfId="1" quotePrefix="1" applyFont="1" applyBorder="1" applyAlignment="1">
      <alignment horizontal="left"/>
    </xf>
    <xf numFmtId="0" fontId="4" fillId="0" borderId="0" xfId="1" applyFont="1"/>
    <xf numFmtId="0" fontId="9" fillId="0" borderId="0" xfId="3" applyFont="1" applyAlignment="1">
      <alignment horizontal="right"/>
    </xf>
    <xf numFmtId="0" fontId="10" fillId="0" borderId="0" xfId="4" applyFont="1" applyAlignment="1">
      <alignment horizontal="center" vertical="center"/>
    </xf>
    <xf numFmtId="9" fontId="4" fillId="5" borderId="14" xfId="1" applyNumberFormat="1" applyFont="1" applyFill="1" applyBorder="1" applyAlignment="1">
      <alignment horizontal="center"/>
    </xf>
    <xf numFmtId="1" fontId="4" fillId="3" borderId="42" xfId="0" applyNumberFormat="1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left" vertical="center" wrapText="1"/>
    </xf>
    <xf numFmtId="1" fontId="4" fillId="3" borderId="17" xfId="0" applyNumberFormat="1" applyFont="1" applyFill="1" applyBorder="1" applyAlignment="1">
      <alignment horizontal="center" vertical="center"/>
    </xf>
    <xf numFmtId="2" fontId="4" fillId="4" borderId="1" xfId="1" applyNumberFormat="1" applyFont="1" applyFill="1" applyBorder="1" applyAlignment="1">
      <alignment horizontal="left" vertical="center" wrapText="1"/>
    </xf>
    <xf numFmtId="2" fontId="4" fillId="4" borderId="1" xfId="1" applyNumberFormat="1" applyFont="1" applyFill="1" applyBorder="1" applyAlignment="1">
      <alignment horizontal="center" vertical="center" wrapText="1"/>
    </xf>
    <xf numFmtId="3" fontId="4" fillId="0" borderId="0" xfId="1" applyNumberFormat="1" applyFont="1" applyBorder="1" applyAlignment="1">
      <alignment horizontal="right"/>
    </xf>
    <xf numFmtId="3" fontId="4" fillId="10" borderId="0" xfId="1" applyNumberFormat="1" applyFont="1" applyFill="1" applyBorder="1" applyAlignment="1">
      <alignment horizontal="center" vertical="center"/>
    </xf>
    <xf numFmtId="0" fontId="2" fillId="0" borderId="2" xfId="1" applyNumberFormat="1" applyFont="1" applyBorder="1" applyAlignment="1">
      <alignment horizontal="left"/>
    </xf>
    <xf numFmtId="0" fontId="2" fillId="0" borderId="2" xfId="1" quotePrefix="1" applyNumberFormat="1" applyFont="1" applyBorder="1" applyAlignment="1">
      <alignment horizontal="left"/>
    </xf>
    <xf numFmtId="167" fontId="4" fillId="3" borderId="17" xfId="0" applyNumberFormat="1" applyFont="1" applyFill="1" applyBorder="1" applyAlignment="1">
      <alignment horizontal="center" vertical="center" wrapText="1"/>
    </xf>
    <xf numFmtId="0" fontId="4" fillId="10" borderId="32" xfId="1" applyFont="1" applyFill="1" applyBorder="1"/>
    <xf numFmtId="0" fontId="4" fillId="10" borderId="3" xfId="1" applyFont="1" applyFill="1" applyBorder="1"/>
    <xf numFmtId="0" fontId="4" fillId="10" borderId="16" xfId="1" applyFont="1" applyFill="1" applyBorder="1"/>
    <xf numFmtId="168" fontId="6" fillId="10" borderId="29" xfId="1" applyNumberFormat="1" applyFont="1" applyFill="1" applyBorder="1" applyAlignment="1">
      <alignment horizontal="center"/>
    </xf>
    <xf numFmtId="0" fontId="29" fillId="0" borderId="0" xfId="1" applyFont="1" applyAlignment="1">
      <alignment horizontal="center" vertical="center" wrapText="1"/>
    </xf>
    <xf numFmtId="2" fontId="4" fillId="4" borderId="1" xfId="1" applyNumberFormat="1" applyFont="1" applyFill="1" applyBorder="1" applyAlignment="1">
      <alignment horizontal="center" vertical="center"/>
    </xf>
    <xf numFmtId="1" fontId="4" fillId="10" borderId="0" xfId="1" applyNumberFormat="1" applyFont="1" applyFill="1" applyBorder="1" applyAlignment="1">
      <alignment horizontal="left" vertical="center"/>
    </xf>
    <xf numFmtId="3" fontId="4" fillId="5" borderId="0" xfId="1" applyNumberFormat="1" applyFont="1" applyFill="1" applyBorder="1" applyAlignment="1">
      <alignment horizontal="center" vertical="center"/>
    </xf>
    <xf numFmtId="170" fontId="6" fillId="5" borderId="8" xfId="5" applyNumberFormat="1" applyFont="1" applyFill="1" applyBorder="1" applyAlignment="1">
      <alignment horizontal="center"/>
    </xf>
    <xf numFmtId="1" fontId="4" fillId="10" borderId="0" xfId="1" applyNumberFormat="1" applyFont="1" applyFill="1" applyBorder="1" applyAlignment="1">
      <alignment horizontal="center" vertical="center"/>
    </xf>
    <xf numFmtId="170" fontId="6" fillId="11" borderId="0" xfId="5" applyNumberFormat="1" applyFont="1" applyFill="1" applyBorder="1" applyAlignment="1">
      <alignment horizontal="center"/>
    </xf>
    <xf numFmtId="10" fontId="6" fillId="5" borderId="0" xfId="5" applyNumberFormat="1" applyFont="1" applyFill="1" applyBorder="1" applyAlignment="1">
      <alignment horizontal="center"/>
    </xf>
    <xf numFmtId="170" fontId="6" fillId="43" borderId="46" xfId="5" applyNumberFormat="1" applyFont="1" applyFill="1" applyBorder="1" applyAlignment="1">
      <alignment horizontal="center"/>
    </xf>
    <xf numFmtId="10" fontId="6" fillId="43" borderId="2" xfId="1" applyNumberFormat="1" applyFont="1" applyFill="1" applyBorder="1" applyAlignment="1">
      <alignment horizontal="center"/>
    </xf>
    <xf numFmtId="1" fontId="4" fillId="3" borderId="1" xfId="0" applyNumberFormat="1" applyFont="1" applyFill="1" applyBorder="1" applyAlignment="1">
      <alignment horizontal="right" vertical="center" wrapText="1"/>
    </xf>
    <xf numFmtId="0" fontId="2" fillId="2" borderId="45" xfId="1" applyFont="1" applyFill="1" applyBorder="1" applyAlignment="1">
      <alignment horizontal="left"/>
    </xf>
    <xf numFmtId="0" fontId="2" fillId="0" borderId="1" xfId="1" applyNumberFormat="1" applyFont="1" applyBorder="1" applyAlignment="1">
      <alignment horizontal="left"/>
    </xf>
    <xf numFmtId="0" fontId="2" fillId="0" borderId="45" xfId="1" applyFont="1" applyBorder="1" applyAlignment="1">
      <alignment horizontal="left"/>
    </xf>
    <xf numFmtId="0" fontId="2" fillId="0" borderId="47" xfId="1" applyFont="1" applyBorder="1" applyAlignment="1">
      <alignment horizontal="left"/>
    </xf>
    <xf numFmtId="2" fontId="4" fillId="4" borderId="1" xfId="0" applyNumberFormat="1" applyFont="1" applyFill="1" applyBorder="1" applyAlignment="1">
      <alignment horizontal="center" vertical="center" wrapText="1"/>
    </xf>
    <xf numFmtId="1" fontId="4" fillId="4" borderId="1" xfId="1" applyNumberFormat="1" applyFont="1" applyFill="1" applyBorder="1" applyAlignment="1">
      <alignment horizontal="center" vertical="center" wrapText="1"/>
    </xf>
    <xf numFmtId="0" fontId="1" fillId="4" borderId="0" xfId="1" applyFill="1"/>
    <xf numFmtId="0" fontId="1" fillId="0" borderId="1" xfId="1" applyBorder="1" applyAlignment="1">
      <alignment horizontal="center"/>
    </xf>
    <xf numFmtId="49" fontId="2" fillId="0" borderId="44" xfId="1" applyNumberFormat="1" applyFont="1" applyBorder="1" applyAlignment="1">
      <alignment horizontal="center"/>
    </xf>
    <xf numFmtId="49" fontId="2" fillId="0" borderId="2" xfId="1" applyNumberFormat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1" fillId="0" borderId="0" xfId="1" applyAlignment="1">
      <alignment horizontal="center"/>
    </xf>
    <xf numFmtId="0" fontId="2" fillId="0" borderId="1" xfId="1" applyFont="1" applyBorder="1" applyAlignment="1">
      <alignment horizontal="center"/>
    </xf>
    <xf numFmtId="0" fontId="6" fillId="0" borderId="0" xfId="1" applyFont="1" applyFill="1" applyBorder="1" applyAlignment="1">
      <alignment horizontal="right"/>
    </xf>
    <xf numFmtId="2" fontId="6" fillId="0" borderId="26" xfId="1" applyNumberFormat="1" applyFont="1" applyFill="1" applyBorder="1" applyAlignment="1">
      <alignment horizontal="right"/>
    </xf>
    <xf numFmtId="2" fontId="6" fillId="0" borderId="0" xfId="1" applyNumberFormat="1" applyFont="1" applyFill="1" applyBorder="1" applyAlignment="1">
      <alignment horizontal="right"/>
    </xf>
    <xf numFmtId="10" fontId="6" fillId="0" borderId="0" xfId="2" applyNumberFormat="1" applyFont="1" applyFill="1" applyBorder="1" applyAlignment="1">
      <alignment horizontal="right"/>
    </xf>
    <xf numFmtId="10" fontId="6" fillId="0" borderId="20" xfId="2" applyNumberFormat="1" applyFont="1" applyFill="1" applyBorder="1" applyAlignment="1">
      <alignment horizontal="right"/>
    </xf>
    <xf numFmtId="0" fontId="6" fillId="0" borderId="20" xfId="1" applyFont="1" applyFill="1" applyBorder="1" applyAlignment="1">
      <alignment horizontal="right"/>
    </xf>
    <xf numFmtId="1" fontId="6" fillId="0" borderId="14" xfId="1" applyNumberFormat="1" applyFont="1" applyFill="1" applyBorder="1" applyAlignment="1">
      <alignment horizontal="right" vertical="center"/>
    </xf>
    <xf numFmtId="0" fontId="4" fillId="3" borderId="1" xfId="0" applyNumberFormat="1" applyFont="1" applyFill="1" applyBorder="1" applyAlignment="1">
      <alignment horizontal="right" vertical="center" wrapText="1"/>
    </xf>
    <xf numFmtId="1" fontId="6" fillId="8" borderId="14" xfId="1" applyNumberFormat="1" applyFont="1" applyFill="1" applyBorder="1" applyAlignment="1">
      <alignment horizontal="right" vertical="center"/>
    </xf>
    <xf numFmtId="0" fontId="4" fillId="0" borderId="0" xfId="1" applyNumberFormat="1" applyFont="1" applyFill="1" applyAlignment="1">
      <alignment horizontal="right"/>
    </xf>
    <xf numFmtId="0" fontId="6" fillId="0" borderId="18" xfId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left" vertical="center" wrapText="1"/>
    </xf>
    <xf numFmtId="0" fontId="2" fillId="4" borderId="2" xfId="1" applyNumberFormat="1" applyFont="1" applyFill="1" applyBorder="1" applyAlignment="1">
      <alignment horizontal="left"/>
    </xf>
    <xf numFmtId="14" fontId="7" fillId="3" borderId="1" xfId="1" applyNumberFormat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 vertical="center" wrapText="1"/>
    </xf>
    <xf numFmtId="10" fontId="4" fillId="5" borderId="42" xfId="1" applyNumberFormat="1" applyFont="1" applyFill="1" applyBorder="1" applyAlignment="1">
      <alignment horizontal="center"/>
    </xf>
    <xf numFmtId="10" fontId="4" fillId="5" borderId="10" xfId="1" applyNumberFormat="1" applyFont="1" applyFill="1" applyBorder="1" applyAlignment="1">
      <alignment horizontal="center"/>
    </xf>
    <xf numFmtId="10" fontId="4" fillId="5" borderId="1" xfId="1" applyNumberFormat="1" applyFont="1" applyFill="1" applyBorder="1" applyAlignment="1">
      <alignment horizontal="center"/>
    </xf>
    <xf numFmtId="10" fontId="4" fillId="5" borderId="2" xfId="1" applyNumberFormat="1" applyFont="1" applyFill="1" applyBorder="1" applyAlignment="1">
      <alignment horizontal="center"/>
    </xf>
    <xf numFmtId="0" fontId="4" fillId="0" borderId="11" xfId="1" applyFont="1" applyBorder="1" applyAlignment="1">
      <alignment horizontal="center"/>
    </xf>
    <xf numFmtId="0" fontId="4" fillId="0" borderId="42" xfId="1" applyFont="1" applyBorder="1" applyAlignment="1">
      <alignment horizontal="center"/>
    </xf>
    <xf numFmtId="0" fontId="4" fillId="0" borderId="8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6" xfId="1" applyFont="1" applyBorder="1" applyAlignment="1">
      <alignment horizontal="center"/>
    </xf>
    <xf numFmtId="0" fontId="4" fillId="0" borderId="43" xfId="1" applyFont="1" applyBorder="1" applyAlignment="1">
      <alignment horizontal="center"/>
    </xf>
    <xf numFmtId="10" fontId="4" fillId="5" borderId="43" xfId="1" applyNumberFormat="1" applyFont="1" applyFill="1" applyBorder="1" applyAlignment="1">
      <alignment horizontal="center"/>
    </xf>
    <xf numFmtId="10" fontId="4" fillId="5" borderId="5" xfId="1" applyNumberFormat="1" applyFont="1" applyFill="1" applyBorder="1" applyAlignment="1">
      <alignment horizontal="center"/>
    </xf>
    <xf numFmtId="0" fontId="4" fillId="0" borderId="15" xfId="1" applyFont="1" applyBorder="1" applyAlignment="1">
      <alignment horizontal="center" wrapText="1"/>
    </xf>
    <xf numFmtId="0" fontId="4" fillId="0" borderId="19" xfId="1" applyFont="1" applyBorder="1" applyAlignment="1">
      <alignment horizontal="center" wrapText="1"/>
    </xf>
    <xf numFmtId="0" fontId="4" fillId="0" borderId="13" xfId="1" applyFont="1" applyBorder="1" applyAlignment="1">
      <alignment horizontal="center" wrapText="1"/>
    </xf>
    <xf numFmtId="0" fontId="28" fillId="0" borderId="27" xfId="1" applyFont="1" applyBorder="1" applyAlignment="1">
      <alignment horizontal="center" vertical="center"/>
    </xf>
    <xf numFmtId="0" fontId="28" fillId="0" borderId="25" xfId="1" applyFont="1" applyBorder="1" applyAlignment="1">
      <alignment horizontal="center" vertical="center"/>
    </xf>
    <xf numFmtId="0" fontId="28" fillId="0" borderId="23" xfId="1" applyFont="1" applyBorder="1" applyAlignment="1">
      <alignment horizontal="center" vertical="center"/>
    </xf>
    <xf numFmtId="0" fontId="28" fillId="0" borderId="22" xfId="1" applyFont="1" applyBorder="1" applyAlignment="1">
      <alignment horizontal="center" vertical="center"/>
    </xf>
    <xf numFmtId="10" fontId="4" fillId="4" borderId="27" xfId="1" applyNumberFormat="1" applyFont="1" applyFill="1" applyBorder="1" applyAlignment="1">
      <alignment horizontal="center" vertical="center"/>
    </xf>
    <xf numFmtId="10" fontId="4" fillId="4" borderId="25" xfId="1" applyNumberFormat="1" applyFont="1" applyFill="1" applyBorder="1" applyAlignment="1">
      <alignment horizontal="center" vertical="center"/>
    </xf>
    <xf numFmtId="10" fontId="4" fillId="4" borderId="23" xfId="1" applyNumberFormat="1" applyFont="1" applyFill="1" applyBorder="1" applyAlignment="1">
      <alignment horizontal="center" vertical="center"/>
    </xf>
    <xf numFmtId="10" fontId="4" fillId="4" borderId="22" xfId="1" applyNumberFormat="1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left"/>
    </xf>
    <xf numFmtId="0" fontId="0" fillId="3" borderId="1" xfId="0" applyFill="1" applyBorder="1" applyAlignment="1"/>
  </cellXfs>
  <cellStyles count="48">
    <cellStyle name="20% - Ênfase1" xfId="24" builtinId="30" customBuiltin="1"/>
    <cellStyle name="20% - Ênfase2" xfId="28" builtinId="34" customBuiltin="1"/>
    <cellStyle name="20% - Ênfase3" xfId="32" builtinId="38" customBuiltin="1"/>
    <cellStyle name="20% - Ênfase4" xfId="36" builtinId="42" customBuiltin="1"/>
    <cellStyle name="20% - Ênfase5" xfId="40" builtinId="46" customBuiltin="1"/>
    <cellStyle name="20% - Ênfase6" xfId="44" builtinId="50" customBuiltin="1"/>
    <cellStyle name="40% - Ênfase1" xfId="25" builtinId="31" customBuiltin="1"/>
    <cellStyle name="40% - Ênfase2" xfId="29" builtinId="35" customBuiltin="1"/>
    <cellStyle name="40% - Ênfase3" xfId="33" builtinId="39" customBuiltin="1"/>
    <cellStyle name="40% - Ênfase4" xfId="37" builtinId="43" customBuiltin="1"/>
    <cellStyle name="40% - Ênfase5" xfId="41" builtinId="47" customBuiltin="1"/>
    <cellStyle name="40% - Ênfase6" xfId="45" builtinId="51" customBuiltin="1"/>
    <cellStyle name="60% - Ênfase1" xfId="26" builtinId="32" customBuiltin="1"/>
    <cellStyle name="60% - Ênfase2" xfId="30" builtinId="36" customBuiltin="1"/>
    <cellStyle name="60% - Ênfase3" xfId="34" builtinId="40" customBuiltin="1"/>
    <cellStyle name="60% - Ênfase4" xfId="38" builtinId="44" customBuiltin="1"/>
    <cellStyle name="60% - Ênfase5" xfId="42" builtinId="48" customBuiltin="1"/>
    <cellStyle name="60% - Ênfase6" xfId="46" builtinId="52" customBuiltin="1"/>
    <cellStyle name="Bom" xfId="11" builtinId="26" customBuiltin="1"/>
    <cellStyle name="Cálculo" xfId="16" builtinId="22" customBuiltin="1"/>
    <cellStyle name="Célula de Verificação" xfId="18" builtinId="23" customBuiltin="1"/>
    <cellStyle name="Célula Vinculada" xfId="17" builtinId="24" customBuiltin="1"/>
    <cellStyle name="Ênfase1" xfId="23" builtinId="29" customBuiltin="1"/>
    <cellStyle name="Ênfase2" xfId="27" builtinId="33" customBuiltin="1"/>
    <cellStyle name="Ênfase3" xfId="31" builtinId="37" customBuiltin="1"/>
    <cellStyle name="Ênfase4" xfId="35" builtinId="41" customBuiltin="1"/>
    <cellStyle name="Ênfase5" xfId="39" builtinId="45" customBuiltin="1"/>
    <cellStyle name="Ênfase6" xfId="43" builtinId="49" customBuiltin="1"/>
    <cellStyle name="Entrada" xfId="14" builtinId="20" customBuiltin="1"/>
    <cellStyle name="Moeda 2" xfId="5" xr:uid="{00000000-0005-0000-0000-00001E000000}"/>
    <cellStyle name="Neutro" xfId="13" builtinId="28" customBuiltin="1"/>
    <cellStyle name="Normal" xfId="0" builtinId="0"/>
    <cellStyle name="Normal 2" xfId="1" xr:uid="{00000000-0005-0000-0000-000021000000}"/>
    <cellStyle name="Normal 2 2" xfId="3" xr:uid="{00000000-0005-0000-0000-000022000000}"/>
    <cellStyle name="Normal 3" xfId="47" xr:uid="{00000000-0005-0000-0000-000023000000}"/>
    <cellStyle name="Normal 4" xfId="4" xr:uid="{00000000-0005-0000-0000-000024000000}"/>
    <cellStyle name="Nota" xfId="20" builtinId="10" customBuiltin="1"/>
    <cellStyle name="Porcentagem 2" xfId="2" xr:uid="{00000000-0005-0000-0000-000026000000}"/>
    <cellStyle name="Ruim" xfId="12" builtinId="27" customBuiltin="1"/>
    <cellStyle name="Saída" xfId="15" builtinId="21" customBuiltin="1"/>
    <cellStyle name="Texto de Aviso" xfId="19" builtinId="11" customBuiltin="1"/>
    <cellStyle name="Texto Explicativo" xfId="21" builtinId="53" customBuiltin="1"/>
    <cellStyle name="Título" xfId="6" builtinId="15" customBuiltin="1"/>
    <cellStyle name="Título 1" xfId="7" builtinId="16" customBuiltin="1"/>
    <cellStyle name="Título 2" xfId="8" builtinId="17" customBuiltin="1"/>
    <cellStyle name="Título 3" xfId="9" builtinId="18" customBuiltin="1"/>
    <cellStyle name="Título 4" xfId="10" builtinId="19" customBuiltin="1"/>
    <cellStyle name="Total" xfId="22" builtinId="25" customBuiltin="1"/>
  </cellStyles>
  <dxfs count="40"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0DC0FF"/>
        </patternFill>
      </fill>
    </dxf>
    <dxf>
      <fill>
        <patternFill>
          <bgColor rgb="FF00B0F0"/>
        </patternFill>
      </fill>
    </dxf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0DC0FF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cia-doring\marcelle\Planejamento_Trabalho\1.2005.177%20-%20REPAR\ACOMPANHAMENTO\EAP%20CONTRATU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P"/>
      <sheetName val="CRITÉRIOS_EAP"/>
      <sheetName val="CRITÉRIOS"/>
      <sheetName val="Plan1"/>
      <sheetName val="Plan3"/>
      <sheetName val="Custo Hora"/>
    </sheetNames>
    <sheetDataSet>
      <sheetData sheetId="0" refreshError="1">
        <row r="12">
          <cell r="A12" t="str">
            <v>NÍVEL</v>
          </cell>
          <cell r="H12" t="str">
            <v>P/ APROV.</v>
          </cell>
          <cell r="I12" t="str">
            <v>P/ DETAL.</v>
          </cell>
          <cell r="J12">
            <v>1</v>
          </cell>
          <cell r="K12">
            <v>2</v>
          </cell>
          <cell r="L12">
            <v>3</v>
          </cell>
          <cell r="M12">
            <v>4</v>
          </cell>
          <cell r="N12">
            <v>5</v>
          </cell>
          <cell r="O12">
            <v>6</v>
          </cell>
        </row>
        <row r="13">
          <cell r="A13">
            <v>1</v>
          </cell>
          <cell r="B13">
            <v>1</v>
          </cell>
          <cell r="C13" t="str">
            <v xml:space="preserve"> CONTRATO  </v>
          </cell>
          <cell r="J13">
            <v>100</v>
          </cell>
          <cell r="K13" t="str">
            <v xml:space="preserve"> </v>
          </cell>
          <cell r="L13" t="str">
            <v xml:space="preserve"> </v>
          </cell>
          <cell r="M13" t="str">
            <v xml:space="preserve"> </v>
          </cell>
          <cell r="N13" t="str">
            <v xml:space="preserve"> </v>
          </cell>
          <cell r="O13" t="str">
            <v xml:space="preserve"> </v>
          </cell>
        </row>
        <row r="14">
          <cell r="A14">
            <v>2</v>
          </cell>
          <cell r="B14" t="str">
            <v>1.1</v>
          </cell>
          <cell r="C14" t="str">
            <v xml:space="preserve"> CARTEIRA DE GASOLINA  </v>
          </cell>
          <cell r="J14" t="str">
            <v xml:space="preserve"> </v>
          </cell>
          <cell r="K14">
            <v>40</v>
          </cell>
          <cell r="L14" t="str">
            <v xml:space="preserve"> </v>
          </cell>
          <cell r="M14" t="str">
            <v xml:space="preserve"> </v>
          </cell>
          <cell r="N14" t="str">
            <v xml:space="preserve"> </v>
          </cell>
          <cell r="O14" t="str">
            <v xml:space="preserve"> </v>
          </cell>
        </row>
        <row r="16">
          <cell r="A16">
            <v>3</v>
          </cell>
          <cell r="B16" t="str">
            <v>1.1.1</v>
          </cell>
          <cell r="C16" t="str">
            <v xml:space="preserve">UNIDADE 2316 HDS DE NAFTA CRAQUEADA  </v>
          </cell>
          <cell r="J16" t="str">
            <v xml:space="preserve"> </v>
          </cell>
          <cell r="K16" t="str">
            <v xml:space="preserve"> </v>
          </cell>
          <cell r="L16">
            <v>27</v>
          </cell>
          <cell r="M16" t="str">
            <v xml:space="preserve"> </v>
          </cell>
          <cell r="N16" t="str">
            <v xml:space="preserve"> </v>
          </cell>
          <cell r="O16" t="str">
            <v xml:space="preserve"> </v>
          </cell>
        </row>
        <row r="18">
          <cell r="A18">
            <v>4</v>
          </cell>
          <cell r="B18" t="str">
            <v xml:space="preserve">1.1.1.1  </v>
          </cell>
          <cell r="C18" t="str">
            <v xml:space="preserve"> MOBILIZAÇÃO E DESMOBILIZAÇÃO  </v>
          </cell>
          <cell r="J18" t="str">
            <v xml:space="preserve"> </v>
          </cell>
          <cell r="K18" t="str">
            <v xml:space="preserve"> </v>
          </cell>
          <cell r="L18" t="str">
            <v xml:space="preserve"> </v>
          </cell>
          <cell r="M18">
            <v>10</v>
          </cell>
          <cell r="N18" t="str">
            <v xml:space="preserve"> </v>
          </cell>
          <cell r="O18" t="str">
            <v xml:space="preserve"> </v>
          </cell>
        </row>
        <row r="20">
          <cell r="A20">
            <v>5</v>
          </cell>
          <cell r="B20" t="str">
            <v xml:space="preserve">1.1.1.1.1  </v>
          </cell>
          <cell r="C20" t="str">
            <v xml:space="preserve"> KICK OFF MEETING  </v>
          </cell>
          <cell r="E20">
            <v>0.5</v>
          </cell>
          <cell r="F20">
            <v>1</v>
          </cell>
          <cell r="H20">
            <v>0</v>
          </cell>
          <cell r="I20">
            <v>1</v>
          </cell>
          <cell r="J20" t="str">
            <v xml:space="preserve"> </v>
          </cell>
          <cell r="K20" t="str">
            <v xml:space="preserve"> </v>
          </cell>
          <cell r="L20" t="str">
            <v xml:space="preserve"> </v>
          </cell>
          <cell r="M20" t="str">
            <v xml:space="preserve"> </v>
          </cell>
          <cell r="N20">
            <v>5</v>
          </cell>
          <cell r="O20" t="str">
            <v xml:space="preserve"> </v>
          </cell>
        </row>
        <row r="21">
          <cell r="A21">
            <v>5</v>
          </cell>
          <cell r="B21" t="str">
            <v>1.1.1.1.2</v>
          </cell>
          <cell r="C21" t="str">
            <v xml:space="preserve"> MOBILIZAÇÃO, PLANEJAMENTO. MANUTENÇÃO  </v>
          </cell>
          <cell r="H21">
            <v>0</v>
          </cell>
          <cell r="I21">
            <v>0</v>
          </cell>
          <cell r="J21" t="str">
            <v xml:space="preserve"> </v>
          </cell>
          <cell r="K21" t="str">
            <v xml:space="preserve"> </v>
          </cell>
          <cell r="L21" t="str">
            <v xml:space="preserve"> </v>
          </cell>
          <cell r="M21" t="str">
            <v xml:space="preserve"> </v>
          </cell>
          <cell r="N21">
            <v>75</v>
          </cell>
          <cell r="O21" t="str">
            <v xml:space="preserve"> </v>
          </cell>
        </row>
        <row r="22">
          <cell r="A22">
            <v>6</v>
          </cell>
          <cell r="B22" t="str">
            <v xml:space="preserve">1.1.1.1.2.1  </v>
          </cell>
          <cell r="C22" t="str">
            <v xml:space="preserve"> MOBILIZAÇÃO DAS EQUIPES  </v>
          </cell>
          <cell r="H22">
            <v>0</v>
          </cell>
          <cell r="I22">
            <v>0</v>
          </cell>
          <cell r="J22" t="str">
            <v xml:space="preserve"> </v>
          </cell>
          <cell r="K22" t="str">
            <v xml:space="preserve"> </v>
          </cell>
          <cell r="L22" t="str">
            <v xml:space="preserve"> </v>
          </cell>
          <cell r="M22" t="str">
            <v xml:space="preserve"> </v>
          </cell>
          <cell r="N22" t="str">
            <v xml:space="preserve"> </v>
          </cell>
          <cell r="O22">
            <v>10</v>
          </cell>
        </row>
        <row r="23">
          <cell r="A23">
            <v>7</v>
          </cell>
          <cell r="B23" t="str">
            <v>1.1.1.1.2.1.1</v>
          </cell>
          <cell r="C23" t="str">
            <v xml:space="preserve"> MOBILIZAÇÃO DA EQUIPE NO ESCRITÓRIO SEDE DA CONTRATADA</v>
          </cell>
          <cell r="E23">
            <v>3.7500000000000006E-2</v>
          </cell>
          <cell r="F23">
            <v>1</v>
          </cell>
          <cell r="H23">
            <v>0</v>
          </cell>
          <cell r="I23">
            <v>1</v>
          </cell>
        </row>
        <row r="24">
          <cell r="A24">
            <v>7</v>
          </cell>
          <cell r="B24" t="str">
            <v>1.1.1.1.2.1.2</v>
          </cell>
          <cell r="C24" t="str">
            <v xml:space="preserve"> MOBILIZAÇÃO DA EQUIPE MÍNIMA LOTADA NA UM-REPAR</v>
          </cell>
          <cell r="E24">
            <v>0.71250000000000002</v>
          </cell>
          <cell r="F24">
            <v>1</v>
          </cell>
          <cell r="H24">
            <v>0</v>
          </cell>
          <cell r="I24">
            <v>0</v>
          </cell>
        </row>
        <row r="25">
          <cell r="A25">
            <v>6</v>
          </cell>
          <cell r="B25" t="str">
            <v xml:space="preserve">1.1.1.1.2.2  </v>
          </cell>
          <cell r="C25" t="str">
            <v xml:space="preserve"> PLANEJAMENTO  </v>
          </cell>
          <cell r="H25">
            <v>0</v>
          </cell>
          <cell r="I25">
            <v>0</v>
          </cell>
          <cell r="J25" t="str">
            <v xml:space="preserve"> </v>
          </cell>
          <cell r="K25" t="str">
            <v xml:space="preserve"> </v>
          </cell>
          <cell r="L25" t="str">
            <v xml:space="preserve"> </v>
          </cell>
          <cell r="M25" t="str">
            <v xml:space="preserve"> </v>
          </cell>
          <cell r="N25" t="str">
            <v xml:space="preserve"> </v>
          </cell>
          <cell r="O25">
            <v>40</v>
          </cell>
        </row>
        <row r="26">
          <cell r="A26">
            <v>7</v>
          </cell>
          <cell r="B26" t="str">
            <v>1.1.1.1.2.2.1</v>
          </cell>
          <cell r="C26" t="str">
            <v>ORGANIZAÇÃO, RESPONSABILIDADE, AUTORIDADE E RECURSOS</v>
          </cell>
          <cell r="H26">
            <v>0</v>
          </cell>
          <cell r="I26">
            <v>0</v>
          </cell>
        </row>
        <row r="27">
          <cell r="A27">
            <v>8</v>
          </cell>
          <cell r="B27" t="str">
            <v>1.1.1.1.2.2.1.1</v>
          </cell>
          <cell r="C27" t="str">
            <v>ORGANOGRAMAS</v>
          </cell>
          <cell r="E27">
            <v>0.15000000000000002</v>
          </cell>
          <cell r="F27">
            <v>1</v>
          </cell>
          <cell r="H27">
            <v>1</v>
          </cell>
          <cell r="I27">
            <v>0</v>
          </cell>
        </row>
        <row r="28">
          <cell r="A28">
            <v>8</v>
          </cell>
          <cell r="B28" t="str">
            <v>1.1.1.1.2.2.1.2</v>
          </cell>
          <cell r="C28" t="str">
            <v>CURRÍCULOS</v>
          </cell>
          <cell r="E28">
            <v>0.15000000000000002</v>
          </cell>
          <cell r="F28">
            <v>1</v>
          </cell>
          <cell r="H28">
            <v>1</v>
          </cell>
          <cell r="I28">
            <v>0</v>
          </cell>
        </row>
        <row r="29">
          <cell r="A29">
            <v>7</v>
          </cell>
          <cell r="B29" t="str">
            <v>1.1.1.1.2.2.2</v>
          </cell>
          <cell r="C29" t="str">
            <v>RECURSOS</v>
          </cell>
          <cell r="H29">
            <v>0</v>
          </cell>
          <cell r="I29">
            <v>0</v>
          </cell>
        </row>
        <row r="30">
          <cell r="A30">
            <v>8</v>
          </cell>
          <cell r="B30" t="str">
            <v>1.1.1.1.2.2.2.1</v>
          </cell>
          <cell r="C30" t="str">
            <v>HISTOGRAMA DE MÃO DE OBRA</v>
          </cell>
          <cell r="E30">
            <v>0.30000000000000004</v>
          </cell>
          <cell r="F30">
            <v>1</v>
          </cell>
          <cell r="H30">
            <v>1</v>
          </cell>
          <cell r="I30">
            <v>0</v>
          </cell>
        </row>
        <row r="31">
          <cell r="A31">
            <v>7</v>
          </cell>
          <cell r="B31" t="str">
            <v>1.1.1.1.2.2.3</v>
          </cell>
          <cell r="C31" t="str">
            <v>PROCEDIMENTO DE PLANEJAMENTO DE PROJETO</v>
          </cell>
          <cell r="H31">
            <v>0</v>
          </cell>
          <cell r="I31">
            <v>0</v>
          </cell>
        </row>
        <row r="32">
          <cell r="A32">
            <v>8</v>
          </cell>
          <cell r="B32" t="str">
            <v>1.1.1.1.2.2.3.1</v>
          </cell>
          <cell r="C32" t="str">
            <v>EAP DETALHADA</v>
          </cell>
          <cell r="E32">
            <v>0.27</v>
          </cell>
          <cell r="F32">
            <v>1</v>
          </cell>
          <cell r="H32">
            <v>1</v>
          </cell>
          <cell r="I32">
            <v>0</v>
          </cell>
        </row>
        <row r="33">
          <cell r="A33">
            <v>8</v>
          </cell>
          <cell r="B33" t="str">
            <v>1.1.1.1.2.2.3.2</v>
          </cell>
          <cell r="C33" t="str">
            <v>LISTA DE DOCUMENTOS DA U-2316 - UHDS</v>
          </cell>
          <cell r="E33">
            <v>0.3600000000000001</v>
          </cell>
          <cell r="F33">
            <v>1</v>
          </cell>
          <cell r="H33">
            <v>1</v>
          </cell>
          <cell r="I33">
            <v>0</v>
          </cell>
        </row>
        <row r="34">
          <cell r="A34">
            <v>8</v>
          </cell>
          <cell r="B34" t="str">
            <v>1.1.1.1.2.2.3.3</v>
          </cell>
          <cell r="C34" t="str">
            <v>CRONOGRAMA DE EXECUÇÃO FÍSICA DETALHADO</v>
          </cell>
          <cell r="E34">
            <v>0.3600000000000001</v>
          </cell>
          <cell r="F34">
            <v>1</v>
          </cell>
          <cell r="H34">
            <v>1</v>
          </cell>
          <cell r="I34">
            <v>0</v>
          </cell>
        </row>
        <row r="35">
          <cell r="A35">
            <v>8</v>
          </cell>
          <cell r="B35" t="str">
            <v>1.1.1.1.2.2.3.4</v>
          </cell>
          <cell r="C35" t="str">
            <v>CURVA DE EXECUÇÃO FÍSICA</v>
          </cell>
          <cell r="E35">
            <v>0.18000000000000005</v>
          </cell>
          <cell r="F35">
            <v>1</v>
          </cell>
          <cell r="H35">
            <v>1</v>
          </cell>
          <cell r="I35">
            <v>0</v>
          </cell>
        </row>
        <row r="36">
          <cell r="A36">
            <v>8</v>
          </cell>
          <cell r="B36" t="str">
            <v>1.1.1.1.2.2.3.5</v>
          </cell>
          <cell r="C36" t="str">
            <v>CRONOGRAMA DE EXECUÇÃO FÍSICA-FINANCEIRO DETALHADO</v>
          </cell>
          <cell r="E36">
            <v>0.18000000000000005</v>
          </cell>
          <cell r="F36">
            <v>1</v>
          </cell>
          <cell r="H36">
            <v>1</v>
          </cell>
          <cell r="I36">
            <v>0</v>
          </cell>
        </row>
        <row r="37">
          <cell r="A37">
            <v>8</v>
          </cell>
          <cell r="B37" t="str">
            <v>1.1.1.1.2.2.3.6</v>
          </cell>
          <cell r="C37" t="str">
            <v>CURVA DE EXECUÇÃO FÍSICA-FINANCEIRA</v>
          </cell>
          <cell r="E37">
            <v>0.18000000000000005</v>
          </cell>
          <cell r="F37">
            <v>1</v>
          </cell>
          <cell r="H37">
            <v>1</v>
          </cell>
          <cell r="I37">
            <v>0</v>
          </cell>
        </row>
        <row r="38">
          <cell r="A38">
            <v>8</v>
          </cell>
          <cell r="B38" t="str">
            <v>1.1.1.1.2.2.3.7</v>
          </cell>
          <cell r="C38" t="str">
            <v>PROCEDIMENTO DE MEDIÇÃO DE SERVIÇOS</v>
          </cell>
          <cell r="E38">
            <v>0.27</v>
          </cell>
          <cell r="F38">
            <v>1</v>
          </cell>
          <cell r="H38">
            <v>1</v>
          </cell>
          <cell r="I38">
            <v>0</v>
          </cell>
        </row>
        <row r="39">
          <cell r="A39">
            <v>7</v>
          </cell>
          <cell r="B39" t="str">
            <v>1.1.1.1.2.2.4</v>
          </cell>
          <cell r="C39" t="str">
            <v>PROCEDIMENTOS DE QSMS</v>
          </cell>
          <cell r="H39">
            <v>0</v>
          </cell>
          <cell r="I39">
            <v>0</v>
          </cell>
        </row>
        <row r="40">
          <cell r="A40">
            <v>8</v>
          </cell>
          <cell r="B40" t="str">
            <v>1.1.1.1.2.2.4.1</v>
          </cell>
          <cell r="C40" t="str">
            <v>MANUAL DA QUALIDADE DE PROJETO DE PRÉ-DETALHAMENTO</v>
          </cell>
          <cell r="E40">
            <v>0.42000000000000004</v>
          </cell>
          <cell r="F40">
            <v>1</v>
          </cell>
          <cell r="H40">
            <v>1</v>
          </cell>
          <cell r="I40">
            <v>0</v>
          </cell>
        </row>
        <row r="41">
          <cell r="A41">
            <v>8</v>
          </cell>
          <cell r="B41" t="str">
            <v>1.1.1.1.2.2.4.2</v>
          </cell>
          <cell r="C41" t="str">
            <v>PLANO DA QUALIDADE</v>
          </cell>
          <cell r="E41">
            <v>0.18000000000000005</v>
          </cell>
          <cell r="F41">
            <v>1</v>
          </cell>
          <cell r="H41">
            <v>1</v>
          </cell>
          <cell r="I41">
            <v>0</v>
          </cell>
        </row>
        <row r="42">
          <cell r="A42">
            <v>6</v>
          </cell>
          <cell r="B42" t="str">
            <v xml:space="preserve">1.1.1.1.2.3  </v>
          </cell>
          <cell r="C42" t="str">
            <v xml:space="preserve"> MANUTENÇÃO DAS EQUIPES  </v>
          </cell>
          <cell r="H42">
            <v>0</v>
          </cell>
          <cell r="I42">
            <v>0</v>
          </cell>
          <cell r="J42" t="str">
            <v xml:space="preserve"> </v>
          </cell>
          <cell r="K42" t="str">
            <v xml:space="preserve"> </v>
          </cell>
          <cell r="L42" t="str">
            <v xml:space="preserve"> </v>
          </cell>
          <cell r="M42" t="str">
            <v xml:space="preserve"> </v>
          </cell>
          <cell r="N42" t="str">
            <v xml:space="preserve"> </v>
          </cell>
          <cell r="O42">
            <v>50</v>
          </cell>
        </row>
        <row r="43">
          <cell r="A43">
            <v>7</v>
          </cell>
          <cell r="B43" t="str">
            <v>1.1.1.1.2.3.1</v>
          </cell>
          <cell r="C43" t="str">
            <v>MANUTENÇÃO DA EQUIPE NO ESCRITÓRIO SEDE DA CONTRATADA</v>
          </cell>
          <cell r="E43">
            <v>0.18750000000000003</v>
          </cell>
          <cell r="F43">
            <v>1</v>
          </cell>
          <cell r="H43">
            <v>0.1111111111111111</v>
          </cell>
          <cell r="I43">
            <v>0</v>
          </cell>
        </row>
        <row r="44">
          <cell r="A44">
            <v>7</v>
          </cell>
          <cell r="B44" t="str">
            <v>1.1.1.1.2.3.2</v>
          </cell>
          <cell r="C44" t="str">
            <v>MANUTENÇÃO DA EQUIPE MÍNIMA LOTADA NA UM-REPAR</v>
          </cell>
          <cell r="E44">
            <v>3.5625000000000004</v>
          </cell>
          <cell r="F44">
            <v>1</v>
          </cell>
          <cell r="H44">
            <v>0</v>
          </cell>
          <cell r="I44">
            <v>0</v>
          </cell>
        </row>
        <row r="45">
          <cell r="A45">
            <v>5</v>
          </cell>
          <cell r="B45" t="str">
            <v xml:space="preserve">1.1.1.1.3  </v>
          </cell>
          <cell r="C45" t="str">
            <v xml:space="preserve"> DESMOBILIZAÇÃO  </v>
          </cell>
          <cell r="E45">
            <v>2</v>
          </cell>
          <cell r="F45">
            <v>1</v>
          </cell>
          <cell r="H45">
            <v>0</v>
          </cell>
          <cell r="I45">
            <v>0</v>
          </cell>
          <cell r="J45" t="str">
            <v xml:space="preserve"> </v>
          </cell>
          <cell r="K45" t="str">
            <v xml:space="preserve"> </v>
          </cell>
          <cell r="L45" t="str">
            <v xml:space="preserve"> </v>
          </cell>
          <cell r="M45" t="str">
            <v xml:space="preserve"> </v>
          </cell>
          <cell r="N45">
            <v>20</v>
          </cell>
          <cell r="O45" t="str">
            <v xml:space="preserve"> </v>
          </cell>
        </row>
        <row r="46">
          <cell r="A46">
            <v>4</v>
          </cell>
          <cell r="B46" t="str">
            <v xml:space="preserve">1.1.1.2  </v>
          </cell>
          <cell r="C46" t="str">
            <v xml:space="preserve"> INFRA-ESTRUTURA  </v>
          </cell>
          <cell r="H46">
            <v>0</v>
          </cell>
          <cell r="I46">
            <v>0</v>
          </cell>
          <cell r="J46" t="str">
            <v xml:space="preserve"> </v>
          </cell>
          <cell r="K46" t="str">
            <v xml:space="preserve"> </v>
          </cell>
          <cell r="L46" t="str">
            <v xml:space="preserve"> </v>
          </cell>
          <cell r="M46">
            <v>8</v>
          </cell>
          <cell r="N46" t="str">
            <v xml:space="preserve"> </v>
          </cell>
          <cell r="O46" t="str">
            <v xml:space="preserve"> </v>
          </cell>
        </row>
        <row r="47">
          <cell r="A47">
            <v>5</v>
          </cell>
          <cell r="B47" t="str">
            <v xml:space="preserve">1.1.1.2.1  </v>
          </cell>
          <cell r="C47" t="str">
            <v xml:space="preserve"> ESCRITÓRIO DA CONTRATADA NA UN-REPAR  </v>
          </cell>
          <cell r="H47">
            <v>0</v>
          </cell>
          <cell r="I47">
            <v>0</v>
          </cell>
          <cell r="J47" t="str">
            <v xml:space="preserve"> </v>
          </cell>
          <cell r="K47" t="str">
            <v xml:space="preserve"> </v>
          </cell>
          <cell r="L47" t="str">
            <v xml:space="preserve"> </v>
          </cell>
          <cell r="M47" t="str">
            <v xml:space="preserve"> </v>
          </cell>
          <cell r="N47">
            <v>100</v>
          </cell>
          <cell r="O47" t="str">
            <v xml:space="preserve"> </v>
          </cell>
        </row>
        <row r="48">
          <cell r="A48">
            <v>6</v>
          </cell>
          <cell r="B48" t="str">
            <v>1.1.1.2.1.1</v>
          </cell>
          <cell r="C48" t="str">
            <v xml:space="preserve">IMPLANTAÇÃO DO ESCRITÓRIO DA CONTRATADA NA UN-REPAR  </v>
          </cell>
          <cell r="E48">
            <v>0.8</v>
          </cell>
          <cell r="F48">
            <v>1</v>
          </cell>
          <cell r="H48">
            <v>0</v>
          </cell>
          <cell r="I48">
            <v>0</v>
          </cell>
          <cell r="O48">
            <v>10</v>
          </cell>
        </row>
        <row r="49">
          <cell r="A49">
            <v>6</v>
          </cell>
          <cell r="B49" t="str">
            <v>1.1.1.2.1.2</v>
          </cell>
          <cell r="C49" t="str">
            <v xml:space="preserve">MANUTENÇÃO ESCRITÓRIO DA CONTRATADA NA UN-REPAR  </v>
          </cell>
          <cell r="E49">
            <v>7.2000000000000011</v>
          </cell>
          <cell r="F49">
            <v>1</v>
          </cell>
          <cell r="H49">
            <v>0</v>
          </cell>
          <cell r="I49">
            <v>0</v>
          </cell>
          <cell r="O49">
            <v>90</v>
          </cell>
        </row>
        <row r="50">
          <cell r="H50">
            <v>0</v>
          </cell>
          <cell r="I50">
            <v>0</v>
          </cell>
        </row>
        <row r="51">
          <cell r="A51">
            <v>4</v>
          </cell>
          <cell r="B51" t="str">
            <v xml:space="preserve">1.1.1.3  </v>
          </cell>
          <cell r="C51" t="str">
            <v xml:space="preserve"> PROJETOS CIVIS E ELETROMECÂNICOS  </v>
          </cell>
          <cell r="D51">
            <v>12422</v>
          </cell>
          <cell r="H51">
            <v>0</v>
          </cell>
          <cell r="I51">
            <v>0</v>
          </cell>
          <cell r="J51" t="str">
            <v xml:space="preserve"> </v>
          </cell>
          <cell r="K51" t="str">
            <v xml:space="preserve"> </v>
          </cell>
          <cell r="L51" t="str">
            <v xml:space="preserve"> </v>
          </cell>
          <cell r="M51">
            <v>82</v>
          </cell>
          <cell r="N51" t="str">
            <v xml:space="preserve"> </v>
          </cell>
          <cell r="O51" t="str">
            <v xml:space="preserve"> </v>
          </cell>
        </row>
        <row r="52">
          <cell r="H52">
            <v>0</v>
          </cell>
          <cell r="I52">
            <v>0</v>
          </cell>
        </row>
        <row r="53">
          <cell r="A53">
            <v>5</v>
          </cell>
          <cell r="B53" t="str">
            <v xml:space="preserve">1.1.1.3.1  </v>
          </cell>
          <cell r="C53" t="str">
            <v xml:space="preserve"> CIVIL  </v>
          </cell>
          <cell r="D53">
            <v>2386</v>
          </cell>
          <cell r="G53">
            <v>0.192</v>
          </cell>
          <cell r="H53">
            <v>0</v>
          </cell>
          <cell r="I53">
            <v>0</v>
          </cell>
          <cell r="J53" t="str">
            <v xml:space="preserve"> </v>
          </cell>
          <cell r="K53" t="str">
            <v xml:space="preserve"> </v>
          </cell>
          <cell r="L53" t="str">
            <v xml:space="preserve"> </v>
          </cell>
          <cell r="M53" t="str">
            <v xml:space="preserve"> </v>
          </cell>
          <cell r="N53">
            <v>15</v>
          </cell>
          <cell r="O53" t="str">
            <v xml:space="preserve"> </v>
          </cell>
        </row>
        <row r="54">
          <cell r="H54">
            <v>0</v>
          </cell>
          <cell r="I54">
            <v>0</v>
          </cell>
        </row>
        <row r="55">
          <cell r="A55">
            <v>6</v>
          </cell>
          <cell r="B55" t="str">
            <v xml:space="preserve">1.1.1.3.1.1  </v>
          </cell>
          <cell r="C55" t="str">
            <v xml:space="preserve"> ESTRUTURA  </v>
          </cell>
          <cell r="D55">
            <v>1890</v>
          </cell>
          <cell r="G55">
            <v>0.79200000000000004</v>
          </cell>
          <cell r="H55">
            <v>0</v>
          </cell>
          <cell r="I55">
            <v>0</v>
          </cell>
          <cell r="J55" t="str">
            <v xml:space="preserve"> </v>
          </cell>
          <cell r="K55" t="str">
            <v xml:space="preserve"> </v>
          </cell>
          <cell r="L55" t="str">
            <v xml:space="preserve"> </v>
          </cell>
          <cell r="M55" t="str">
            <v xml:space="preserve"> </v>
          </cell>
          <cell r="N55" t="str">
            <v xml:space="preserve"> </v>
          </cell>
          <cell r="O55">
            <v>40</v>
          </cell>
        </row>
        <row r="56">
          <cell r="A56">
            <v>7</v>
          </cell>
          <cell r="B56" t="str">
            <v>1.1.1.3.1.1.1</v>
          </cell>
          <cell r="C56" t="str">
            <v>GERAL</v>
          </cell>
          <cell r="D56">
            <v>124</v>
          </cell>
          <cell r="G56">
            <v>6.5608465608465602E-2</v>
          </cell>
          <cell r="H56">
            <v>0</v>
          </cell>
          <cell r="I56">
            <v>0</v>
          </cell>
        </row>
        <row r="57">
          <cell r="A57">
            <v>8</v>
          </cell>
          <cell r="B57" t="str">
            <v>1.1.1.3.1.1.1.1</v>
          </cell>
          <cell r="C57" t="str">
            <v>PLANTAS GERAIS DE LOCAÇÃO E ESTAQUEAMENTO</v>
          </cell>
          <cell r="D57">
            <v>84</v>
          </cell>
          <cell r="E57">
            <v>0.10933333333333331</v>
          </cell>
          <cell r="F57">
            <v>2</v>
          </cell>
          <cell r="G57">
            <v>0.67741935483870963</v>
          </cell>
          <cell r="H57">
            <v>0</v>
          </cell>
          <cell r="I57">
            <v>0</v>
          </cell>
        </row>
        <row r="58">
          <cell r="A58">
            <v>8</v>
          </cell>
          <cell r="B58" t="str">
            <v>1.1.1.3.1.1.1.2</v>
          </cell>
          <cell r="C58" t="str">
            <v>MEMÓRIA DE CÁLCULO</v>
          </cell>
          <cell r="D58">
            <v>40</v>
          </cell>
          <cell r="E58">
            <v>0.10412698412698412</v>
          </cell>
          <cell r="F58">
            <v>1</v>
          </cell>
          <cell r="G58">
            <v>0.32258064516129031</v>
          </cell>
          <cell r="H58">
            <v>0</v>
          </cell>
          <cell r="I58">
            <v>0</v>
          </cell>
        </row>
        <row r="59">
          <cell r="A59">
            <v>7</v>
          </cell>
          <cell r="B59" t="str">
            <v>1.1.1.3.1.1.2</v>
          </cell>
          <cell r="C59" t="str">
            <v>PIPE RACKS</v>
          </cell>
          <cell r="D59">
            <v>278</v>
          </cell>
          <cell r="G59">
            <v>0.14708994708994708</v>
          </cell>
          <cell r="H59">
            <v>0</v>
          </cell>
          <cell r="I59">
            <v>0</v>
          </cell>
        </row>
        <row r="60">
          <cell r="A60">
            <v>8</v>
          </cell>
          <cell r="B60" t="str">
            <v>1.1.1.3.1.1.2.1</v>
          </cell>
          <cell r="C60" t="str">
            <v>PLANTAS  DE FORMA</v>
          </cell>
          <cell r="D60">
            <v>68</v>
          </cell>
          <cell r="E60">
            <v>8.8507936507936508E-2</v>
          </cell>
          <cell r="F60">
            <v>2</v>
          </cell>
          <cell r="G60">
            <v>0.2446043165467626</v>
          </cell>
          <cell r="H60">
            <v>0</v>
          </cell>
          <cell r="I60">
            <v>0</v>
          </cell>
        </row>
        <row r="61">
          <cell r="A61">
            <v>8</v>
          </cell>
          <cell r="B61" t="str">
            <v>1.1.1.3.1.1.2.2</v>
          </cell>
          <cell r="C61" t="str">
            <v>PLANTAS DE SUPERESTRUTURA</v>
          </cell>
          <cell r="D61">
            <v>78</v>
          </cell>
          <cell r="E61">
            <v>6.7682539682539691E-2</v>
          </cell>
          <cell r="F61">
            <v>3</v>
          </cell>
          <cell r="G61">
            <v>0.2805755395683453</v>
          </cell>
          <cell r="H61">
            <v>0</v>
          </cell>
          <cell r="I61">
            <v>0</v>
          </cell>
        </row>
        <row r="62">
          <cell r="A62">
            <v>8</v>
          </cell>
          <cell r="B62" t="str">
            <v>1.1.1.3.1.1.2.3</v>
          </cell>
          <cell r="C62" t="str">
            <v>PLANTAS DE SUPERESTRUTURA METÁLICA</v>
          </cell>
          <cell r="D62">
            <v>52</v>
          </cell>
          <cell r="E62">
            <v>6.7682539682539677E-2</v>
          </cell>
          <cell r="F62">
            <v>2</v>
          </cell>
          <cell r="G62">
            <v>0.18705035971223022</v>
          </cell>
          <cell r="H62">
            <v>0</v>
          </cell>
          <cell r="I62">
            <v>0</v>
          </cell>
        </row>
        <row r="63">
          <cell r="A63">
            <v>8</v>
          </cell>
          <cell r="B63" t="str">
            <v>1.1.1.3.1.1.2.4</v>
          </cell>
          <cell r="C63" t="str">
            <v xml:space="preserve">PIPE RACK - MEMORIAL CALCULO E ESPECIFICAÇÕES </v>
          </cell>
          <cell r="D63">
            <v>80</v>
          </cell>
          <cell r="E63">
            <v>0.20825396825396825</v>
          </cell>
          <cell r="F63">
            <v>1</v>
          </cell>
          <cell r="G63">
            <v>0.28776978417266186</v>
          </cell>
          <cell r="H63">
            <v>0</v>
          </cell>
          <cell r="I63">
            <v>0</v>
          </cell>
        </row>
        <row r="64">
          <cell r="A64">
            <v>7</v>
          </cell>
          <cell r="B64" t="str">
            <v>1.1.1.3.1.1.3</v>
          </cell>
          <cell r="C64" t="str">
            <v>STRUCTURES - PLATAFORMAS ( TABLE TOP )</v>
          </cell>
          <cell r="D64">
            <v>284</v>
          </cell>
          <cell r="G64">
            <v>0.15026455026455027</v>
          </cell>
          <cell r="H64">
            <v>0</v>
          </cell>
          <cell r="I64">
            <v>0</v>
          </cell>
        </row>
        <row r="65">
          <cell r="A65">
            <v>8</v>
          </cell>
          <cell r="B65" t="str">
            <v>1.1.1.3.1.1.3.1</v>
          </cell>
          <cell r="C65" t="str">
            <v>PLANTAS DE FORMA - FUNDAÇÃO</v>
          </cell>
          <cell r="D65">
            <v>136</v>
          </cell>
          <cell r="E65">
            <v>0.11801058201058201</v>
          </cell>
          <cell r="F65">
            <v>3</v>
          </cell>
          <cell r="G65">
            <v>0.47887323943661969</v>
          </cell>
          <cell r="H65">
            <v>0</v>
          </cell>
          <cell r="I65">
            <v>0</v>
          </cell>
        </row>
        <row r="66">
          <cell r="A66">
            <v>8</v>
          </cell>
          <cell r="B66" t="str">
            <v>1.1.1.3.1.1.3.2</v>
          </cell>
          <cell r="C66" t="str">
            <v>PLANTA DE FORMA - SUPERESTRUTURA</v>
          </cell>
          <cell r="D66">
            <v>34</v>
          </cell>
          <cell r="E66">
            <v>8.8507936507936508E-2</v>
          </cell>
          <cell r="F66">
            <v>1</v>
          </cell>
          <cell r="G66">
            <v>0.11971830985915492</v>
          </cell>
          <cell r="H66">
            <v>0</v>
          </cell>
          <cell r="I66">
            <v>0</v>
          </cell>
        </row>
        <row r="67">
          <cell r="A67">
            <v>8</v>
          </cell>
          <cell r="B67" t="str">
            <v>1.1.1.3.1.1.3.3</v>
          </cell>
          <cell r="C67" t="str">
            <v>PLANTA DE SUPERESTRUTURA METÁLICA</v>
          </cell>
          <cell r="D67">
            <v>34</v>
          </cell>
          <cell r="E67">
            <v>4.4253968253968254E-2</v>
          </cell>
          <cell r="F67">
            <v>2</v>
          </cell>
          <cell r="G67">
            <v>0.11971830985915492</v>
          </cell>
          <cell r="H67">
            <v>0</v>
          </cell>
          <cell r="I67">
            <v>0</v>
          </cell>
        </row>
        <row r="68">
          <cell r="A68">
            <v>8</v>
          </cell>
          <cell r="B68" t="str">
            <v>1.1.1.3.1.1.3.4</v>
          </cell>
          <cell r="C68" t="str">
            <v xml:space="preserve">MEMORIAL DE CALCULO E ESPECIFICAÇÕES </v>
          </cell>
          <cell r="D68">
            <v>80</v>
          </cell>
          <cell r="E68">
            <v>0.10412698412698414</v>
          </cell>
          <cell r="F68">
            <v>2</v>
          </cell>
          <cell r="G68">
            <v>0.28169014084507044</v>
          </cell>
          <cell r="H68">
            <v>0</v>
          </cell>
          <cell r="I68">
            <v>0</v>
          </cell>
        </row>
        <row r="69">
          <cell r="A69">
            <v>7</v>
          </cell>
          <cell r="B69" t="str">
            <v>1.1.1.3.1.1.4</v>
          </cell>
          <cell r="C69" t="str">
            <v xml:space="preserve">COMPRESSOR HOUSE </v>
          </cell>
          <cell r="D69">
            <v>182</v>
          </cell>
          <cell r="G69">
            <v>9.6296296296296297E-2</v>
          </cell>
          <cell r="H69">
            <v>0</v>
          </cell>
          <cell r="I69">
            <v>0</v>
          </cell>
        </row>
        <row r="70">
          <cell r="A70">
            <v>8</v>
          </cell>
          <cell r="B70" t="str">
            <v>1.1.1.3.1.1.4.1</v>
          </cell>
          <cell r="C70" t="str">
            <v>PLANTAS DE FORMA - FUNDAÇÃO</v>
          </cell>
          <cell r="D70">
            <v>34</v>
          </cell>
          <cell r="E70">
            <v>8.8507936507936508E-2</v>
          </cell>
          <cell r="F70">
            <v>1</v>
          </cell>
          <cell r="G70">
            <v>0.18681318681318682</v>
          </cell>
          <cell r="H70">
            <v>0</v>
          </cell>
          <cell r="I70">
            <v>0</v>
          </cell>
        </row>
        <row r="71">
          <cell r="A71">
            <v>8</v>
          </cell>
          <cell r="B71" t="str">
            <v>1.1.1.3.1.1.4.2</v>
          </cell>
          <cell r="C71" t="str">
            <v>PLANTA DE FORMA - SUPERESTRUTURA</v>
          </cell>
          <cell r="D71">
            <v>68</v>
          </cell>
          <cell r="E71">
            <v>8.8507936507936508E-2</v>
          </cell>
          <cell r="F71">
            <v>2</v>
          </cell>
          <cell r="G71">
            <v>0.37362637362637363</v>
          </cell>
          <cell r="H71">
            <v>0</v>
          </cell>
          <cell r="I71">
            <v>0</v>
          </cell>
        </row>
        <row r="72">
          <cell r="A72">
            <v>8</v>
          </cell>
          <cell r="B72" t="str">
            <v>1.1.1.3.1.1.4.3</v>
          </cell>
          <cell r="C72" t="str">
            <v xml:space="preserve">MEMORIA DE CALCULO E ESPECIFICAÇÕES </v>
          </cell>
          <cell r="D72">
            <v>80</v>
          </cell>
          <cell r="E72">
            <v>0.20825396825396827</v>
          </cell>
          <cell r="F72">
            <v>1</v>
          </cell>
          <cell r="G72">
            <v>0.43956043956043955</v>
          </cell>
          <cell r="H72">
            <v>0</v>
          </cell>
          <cell r="I72">
            <v>0</v>
          </cell>
        </row>
        <row r="73">
          <cell r="A73">
            <v>7</v>
          </cell>
          <cell r="B73" t="str">
            <v>1.1.1.3.1.1.5</v>
          </cell>
          <cell r="C73" t="str">
            <v>BASES DE EQUIPAMENTOS</v>
          </cell>
          <cell r="D73">
            <v>742</v>
          </cell>
          <cell r="G73">
            <v>0.3925925925925926</v>
          </cell>
          <cell r="H73">
            <v>0</v>
          </cell>
          <cell r="I73">
            <v>0</v>
          </cell>
        </row>
        <row r="74">
          <cell r="A74">
            <v>8</v>
          </cell>
          <cell r="B74" t="str">
            <v>1.1.1.3.1.1.5.1.1</v>
          </cell>
          <cell r="C74" t="str">
            <v>PLANTAS DE FORMA - FUNDAÇÃO</v>
          </cell>
          <cell r="D74">
            <v>474</v>
          </cell>
          <cell r="E74">
            <v>7.7141500000000016E-2</v>
          </cell>
          <cell r="F74">
            <v>16</v>
          </cell>
          <cell r="G74">
            <v>0.63900000000000001</v>
          </cell>
          <cell r="H74">
            <v>0</v>
          </cell>
          <cell r="I74">
            <v>0</v>
          </cell>
        </row>
        <row r="75">
          <cell r="A75">
            <v>8</v>
          </cell>
          <cell r="B75" t="str">
            <v>1.1.1.3.1.1.5.1.2</v>
          </cell>
          <cell r="C75" t="str">
            <v xml:space="preserve">MEMORIA DE CALCULO E ESPECIFICAÇÕES </v>
          </cell>
          <cell r="D75">
            <v>268</v>
          </cell>
          <cell r="E75">
            <v>6.9729155555555561E-2</v>
          </cell>
          <cell r="F75">
            <v>10</v>
          </cell>
          <cell r="G75">
            <v>0.36099999999999999</v>
          </cell>
          <cell r="H75">
            <v>0</v>
          </cell>
          <cell r="I75">
            <v>0</v>
          </cell>
        </row>
        <row r="76">
          <cell r="A76">
            <v>7</v>
          </cell>
          <cell r="B76" t="str">
            <v>1.1.1.3.1.1.6</v>
          </cell>
          <cell r="C76" t="str">
            <v xml:space="preserve">ESTRUTURAS METÁLICAS </v>
          </cell>
          <cell r="D76">
            <v>160</v>
          </cell>
          <cell r="G76">
            <v>8.4656084656084651E-2</v>
          </cell>
          <cell r="H76">
            <v>0</v>
          </cell>
          <cell r="I76">
            <v>0</v>
          </cell>
        </row>
        <row r="77">
          <cell r="A77">
            <v>8</v>
          </cell>
          <cell r="B77" t="str">
            <v>1.1.1.3.1.1.6.1</v>
          </cell>
          <cell r="C77" t="str">
            <v>PLANTAS DE ESTRUTURA METÁLICA</v>
          </cell>
          <cell r="D77">
            <v>120</v>
          </cell>
          <cell r="E77">
            <v>7.8095238095238093E-2</v>
          </cell>
          <cell r="F77">
            <v>4</v>
          </cell>
          <cell r="G77">
            <v>0.75</v>
          </cell>
          <cell r="H77">
            <v>0</v>
          </cell>
          <cell r="I77">
            <v>0</v>
          </cell>
        </row>
        <row r="78">
          <cell r="A78">
            <v>8</v>
          </cell>
          <cell r="B78" t="str">
            <v>1.1.1.3.1.1.6.2</v>
          </cell>
          <cell r="C78" t="str">
            <v xml:space="preserve">MEMORIA DE CALCULO E ESPECIFICAÇÕES </v>
          </cell>
          <cell r="D78">
            <v>40</v>
          </cell>
          <cell r="E78">
            <v>0.10412698412698412</v>
          </cell>
          <cell r="F78">
            <v>1</v>
          </cell>
          <cell r="G78">
            <v>0.25</v>
          </cell>
          <cell r="H78">
            <v>0</v>
          </cell>
          <cell r="I78">
            <v>0</v>
          </cell>
        </row>
        <row r="79">
          <cell r="A79">
            <v>7</v>
          </cell>
          <cell r="B79" t="str">
            <v>1.1.1.3.1.1.7</v>
          </cell>
          <cell r="C79" t="str">
            <v xml:space="preserve">PLANILHAS DE QUANTITATIVOS </v>
          </cell>
          <cell r="D79">
            <v>120</v>
          </cell>
          <cell r="E79">
            <v>0.31238095238095237</v>
          </cell>
          <cell r="F79">
            <v>1</v>
          </cell>
          <cell r="G79">
            <v>6.3492063492063489E-2</v>
          </cell>
          <cell r="H79">
            <v>0</v>
          </cell>
          <cell r="I79">
            <v>0</v>
          </cell>
        </row>
        <row r="80">
          <cell r="H80">
            <v>0</v>
          </cell>
          <cell r="I80">
            <v>0</v>
          </cell>
        </row>
        <row r="81">
          <cell r="A81">
            <v>6</v>
          </cell>
          <cell r="B81" t="str">
            <v xml:space="preserve">1.1.1.3.1.2  </v>
          </cell>
          <cell r="C81" t="str">
            <v>ARQUITETURA</v>
          </cell>
          <cell r="D81">
            <v>232</v>
          </cell>
          <cell r="G81">
            <v>9.72338642078793E-2</v>
          </cell>
          <cell r="H81">
            <v>0</v>
          </cell>
          <cell r="I81">
            <v>0</v>
          </cell>
          <cell r="J81" t="str">
            <v xml:space="preserve"> </v>
          </cell>
          <cell r="K81" t="str">
            <v xml:space="preserve"> </v>
          </cell>
          <cell r="L81" t="str">
            <v xml:space="preserve"> </v>
          </cell>
          <cell r="M81" t="str">
            <v xml:space="preserve"> </v>
          </cell>
          <cell r="N81" t="str">
            <v xml:space="preserve"> </v>
          </cell>
          <cell r="O81">
            <v>30</v>
          </cell>
        </row>
        <row r="82">
          <cell r="H82">
            <v>0</v>
          </cell>
          <cell r="I82">
            <v>0</v>
          </cell>
        </row>
        <row r="83">
          <cell r="A83">
            <v>7</v>
          </cell>
          <cell r="B83" t="str">
            <v>1.1.1.3.1.2.1</v>
          </cell>
          <cell r="C83" t="str">
            <v>PLANTAS DE ARQUITETURA - CASA DOS COMPRESSORES</v>
          </cell>
          <cell r="D83">
            <v>168</v>
          </cell>
          <cell r="E83">
            <v>0.53441379310344828</v>
          </cell>
          <cell r="F83">
            <v>5</v>
          </cell>
          <cell r="G83">
            <v>0.72413793103448276</v>
          </cell>
          <cell r="H83">
            <v>0</v>
          </cell>
          <cell r="I83">
            <v>0</v>
          </cell>
        </row>
        <row r="84">
          <cell r="A84">
            <v>7</v>
          </cell>
          <cell r="B84" t="str">
            <v>1.1.1.3.1.2.2</v>
          </cell>
          <cell r="C84" t="str">
            <v>MEMORIAL DESCRITIVO - CASA DOS COMPRESSORES</v>
          </cell>
          <cell r="D84">
            <v>32</v>
          </cell>
          <cell r="E84">
            <v>0.50896551724137928</v>
          </cell>
          <cell r="F84">
            <v>1</v>
          </cell>
          <cell r="G84">
            <v>0.13793103448275862</v>
          </cell>
          <cell r="H84">
            <v>0</v>
          </cell>
          <cell r="I84">
            <v>0</v>
          </cell>
        </row>
        <row r="85">
          <cell r="A85">
            <v>7</v>
          </cell>
          <cell r="B85" t="str">
            <v>1.1.1.3.1.2.3</v>
          </cell>
          <cell r="C85" t="str">
            <v>PLANILHA DE QUANTITATIVOS ARQUITETURA</v>
          </cell>
          <cell r="D85">
            <v>32</v>
          </cell>
          <cell r="E85">
            <v>0.50896551724137928</v>
          </cell>
          <cell r="F85">
            <v>1</v>
          </cell>
          <cell r="G85">
            <v>0.13793103448275862</v>
          </cell>
          <cell r="H85">
            <v>0</v>
          </cell>
          <cell r="I85">
            <v>0</v>
          </cell>
        </row>
        <row r="86">
          <cell r="H86">
            <v>0</v>
          </cell>
          <cell r="I86">
            <v>0</v>
          </cell>
        </row>
        <row r="87">
          <cell r="A87">
            <v>6</v>
          </cell>
          <cell r="B87" t="str">
            <v xml:space="preserve">1.1.1.3.1.3  </v>
          </cell>
          <cell r="C87" t="str">
            <v xml:space="preserve">UNDERGROUD  </v>
          </cell>
          <cell r="D87">
            <v>264</v>
          </cell>
          <cell r="G87">
            <v>0.11064543168482817</v>
          </cell>
          <cell r="H87">
            <v>0</v>
          </cell>
          <cell r="I87">
            <v>0</v>
          </cell>
          <cell r="J87" t="str">
            <v xml:space="preserve"> </v>
          </cell>
          <cell r="K87" t="str">
            <v xml:space="preserve"> </v>
          </cell>
          <cell r="L87" t="str">
            <v xml:space="preserve"> </v>
          </cell>
          <cell r="M87" t="str">
            <v xml:space="preserve"> </v>
          </cell>
          <cell r="N87" t="str">
            <v xml:space="preserve"> </v>
          </cell>
          <cell r="O87">
            <v>30</v>
          </cell>
        </row>
        <row r="88">
          <cell r="H88">
            <v>0</v>
          </cell>
          <cell r="I88">
            <v>0</v>
          </cell>
        </row>
        <row r="89">
          <cell r="A89">
            <v>7</v>
          </cell>
          <cell r="B89" t="str">
            <v>1.1.1.3.1.3.1</v>
          </cell>
          <cell r="C89" t="str">
            <v>PAVIMENTAÇÃO</v>
          </cell>
          <cell r="D89">
            <v>102</v>
          </cell>
          <cell r="G89">
            <v>0.38636363636363635</v>
          </cell>
          <cell r="H89">
            <v>0</v>
          </cell>
          <cell r="I89">
            <v>0</v>
          </cell>
        </row>
        <row r="90">
          <cell r="A90">
            <v>8</v>
          </cell>
          <cell r="B90" t="str">
            <v>1.1.1.3.1.3.1.1</v>
          </cell>
          <cell r="C90" t="str">
            <v>PLANTAS E SEÇÕES TRANSVERSAIS</v>
          </cell>
          <cell r="D90">
            <v>72</v>
          </cell>
          <cell r="E90">
            <v>0.50318181818181817</v>
          </cell>
          <cell r="F90">
            <v>2</v>
          </cell>
          <cell r="G90">
            <v>0.70588235294117652</v>
          </cell>
          <cell r="H90">
            <v>0</v>
          </cell>
          <cell r="I90">
            <v>0</v>
          </cell>
        </row>
        <row r="91">
          <cell r="A91">
            <v>8</v>
          </cell>
          <cell r="B91" t="str">
            <v>1.1.1.3.1.3.1.2</v>
          </cell>
          <cell r="C91" t="str">
            <v>MEMORIA DE CALCULO</v>
          </cell>
          <cell r="D91">
            <v>30</v>
          </cell>
          <cell r="E91">
            <v>0.41931818181818192</v>
          </cell>
          <cell r="F91">
            <v>1</v>
          </cell>
          <cell r="G91">
            <v>0.29411764705882354</v>
          </cell>
          <cell r="H91">
            <v>0</v>
          </cell>
          <cell r="I91">
            <v>0</v>
          </cell>
        </row>
        <row r="92">
          <cell r="A92">
            <v>7</v>
          </cell>
          <cell r="B92" t="str">
            <v>1.1.1.3.1.3.2</v>
          </cell>
          <cell r="C92" t="str">
            <v>DRENAGEM</v>
          </cell>
          <cell r="D92">
            <v>138</v>
          </cell>
          <cell r="G92">
            <v>0.52272727272727271</v>
          </cell>
          <cell r="H92">
            <v>0</v>
          </cell>
          <cell r="I92">
            <v>0</v>
          </cell>
        </row>
        <row r="93">
          <cell r="A93">
            <v>8</v>
          </cell>
          <cell r="B93" t="str">
            <v>1.1.1.3.1.3.2.1</v>
          </cell>
          <cell r="C93" t="str">
            <v>PLANTAS E CORTES</v>
          </cell>
          <cell r="D93">
            <v>108</v>
          </cell>
          <cell r="E93">
            <v>0.50318181818181817</v>
          </cell>
          <cell r="F93">
            <v>3</v>
          </cell>
          <cell r="G93">
            <v>0.78260869565217395</v>
          </cell>
          <cell r="H93">
            <v>0</v>
          </cell>
          <cell r="I93">
            <v>0</v>
          </cell>
        </row>
        <row r="94">
          <cell r="A94">
            <v>8</v>
          </cell>
          <cell r="B94" t="str">
            <v>1.1.1.3.1.3.2.2</v>
          </cell>
          <cell r="C94" t="str">
            <v>MEMORIA DE CALCULO</v>
          </cell>
          <cell r="D94">
            <v>30</v>
          </cell>
          <cell r="E94">
            <v>0.41931818181818192</v>
          </cell>
          <cell r="F94">
            <v>1</v>
          </cell>
          <cell r="G94">
            <v>0.21739130434782608</v>
          </cell>
          <cell r="H94">
            <v>0</v>
          </cell>
          <cell r="I94">
            <v>0</v>
          </cell>
        </row>
        <row r="95">
          <cell r="A95">
            <v>7</v>
          </cell>
          <cell r="B95" t="str">
            <v>1.1.1.3.1.3.3</v>
          </cell>
          <cell r="C95" t="str">
            <v>PLANILHA DE QUANTITATIVOS UNDERGROUND</v>
          </cell>
          <cell r="D95">
            <v>24</v>
          </cell>
          <cell r="E95">
            <v>0.33545454545454545</v>
          </cell>
          <cell r="F95">
            <v>1</v>
          </cell>
          <cell r="G95">
            <v>9.0909090909090912E-2</v>
          </cell>
          <cell r="H95">
            <v>0</v>
          </cell>
          <cell r="I95">
            <v>0</v>
          </cell>
        </row>
        <row r="96">
          <cell r="H96">
            <v>0</v>
          </cell>
          <cell r="I96">
            <v>0</v>
          </cell>
        </row>
        <row r="97">
          <cell r="A97">
            <v>5</v>
          </cell>
          <cell r="B97" t="str">
            <v xml:space="preserve">1.1.1.3.2  </v>
          </cell>
          <cell r="C97" t="str">
            <v xml:space="preserve"> ELETROMECÂNICOS  </v>
          </cell>
          <cell r="D97">
            <v>10036</v>
          </cell>
          <cell r="G97">
            <v>0.80792142972146197</v>
          </cell>
          <cell r="H97">
            <v>0</v>
          </cell>
          <cell r="I97">
            <v>0</v>
          </cell>
          <cell r="J97" t="str">
            <v xml:space="preserve"> </v>
          </cell>
          <cell r="K97" t="str">
            <v xml:space="preserve"> </v>
          </cell>
          <cell r="L97" t="str">
            <v xml:space="preserve"> </v>
          </cell>
          <cell r="M97" t="str">
            <v xml:space="preserve"> </v>
          </cell>
          <cell r="N97">
            <v>78</v>
          </cell>
          <cell r="O97" t="str">
            <v xml:space="preserve"> </v>
          </cell>
        </row>
        <row r="98">
          <cell r="H98">
            <v>0</v>
          </cell>
          <cell r="I98">
            <v>0</v>
          </cell>
        </row>
        <row r="99">
          <cell r="A99">
            <v>6</v>
          </cell>
          <cell r="B99" t="str">
            <v xml:space="preserve">1.1.1.3.2.1  </v>
          </cell>
          <cell r="C99" t="str">
            <v xml:space="preserve"> PROCESSO  </v>
          </cell>
          <cell r="D99">
            <v>2475</v>
          </cell>
          <cell r="G99">
            <v>0.24661219609406138</v>
          </cell>
          <cell r="H99">
            <v>0</v>
          </cell>
          <cell r="I99">
            <v>0</v>
          </cell>
          <cell r="J99" t="str">
            <v xml:space="preserve"> </v>
          </cell>
          <cell r="K99" t="str">
            <v xml:space="preserve"> </v>
          </cell>
          <cell r="L99" t="str">
            <v xml:space="preserve"> </v>
          </cell>
          <cell r="M99" t="str">
            <v xml:space="preserve"> </v>
          </cell>
          <cell r="N99" t="str">
            <v xml:space="preserve"> </v>
          </cell>
          <cell r="O99">
            <v>25</v>
          </cell>
        </row>
        <row r="100">
          <cell r="A100">
            <v>7</v>
          </cell>
          <cell r="B100" t="str">
            <v>1.1.1.3.2.1.1</v>
          </cell>
          <cell r="C100" t="str">
            <v>ANÁLISE DE CONSISTÊNCIA</v>
          </cell>
          <cell r="D100">
            <v>420</v>
          </cell>
          <cell r="G100">
            <v>0.16969696969696971</v>
          </cell>
          <cell r="H100">
            <v>0</v>
          </cell>
          <cell r="I100">
            <v>0</v>
          </cell>
        </row>
        <row r="101">
          <cell r="A101">
            <v>8</v>
          </cell>
          <cell r="B101" t="str">
            <v>1.1.1.3.2.1.1.1</v>
          </cell>
          <cell r="C101" t="str">
            <v>RELATÓRIO DE ANÁLISE DE CONSISTÊNCIA</v>
          </cell>
          <cell r="D101">
            <v>420</v>
          </cell>
          <cell r="E101">
            <v>2.713454545454546</v>
          </cell>
          <cell r="F101">
            <v>1</v>
          </cell>
          <cell r="G101">
            <v>1</v>
          </cell>
          <cell r="H101">
            <v>0.35</v>
          </cell>
          <cell r="I101">
            <v>0</v>
          </cell>
        </row>
        <row r="102">
          <cell r="A102">
            <v>7</v>
          </cell>
          <cell r="B102" t="str">
            <v>1.1.1.3.2.1.2</v>
          </cell>
          <cell r="C102" t="str">
            <v>COMPLEMENTAÇÃO BASICA</v>
          </cell>
          <cell r="D102">
            <v>2055</v>
          </cell>
          <cell r="G102">
            <v>0.83030303030303032</v>
          </cell>
          <cell r="H102">
            <v>0</v>
          </cell>
          <cell r="I102">
            <v>0</v>
          </cell>
        </row>
        <row r="103">
          <cell r="A103">
            <v>8</v>
          </cell>
          <cell r="B103" t="str">
            <v>1.1.1.3.2.1.2.1</v>
          </cell>
          <cell r="C103" t="str">
            <v>FLUXOGRAMAS DE ENGENHARIA - DISTRIBUIÇÃO DE UTILIDADES</v>
          </cell>
          <cell r="D103">
            <v>890</v>
          </cell>
          <cell r="E103">
            <v>0.52272176308539953</v>
          </cell>
          <cell r="F103">
            <v>11</v>
          </cell>
          <cell r="G103">
            <v>0.43309002433090027</v>
          </cell>
          <cell r="H103">
            <v>0</v>
          </cell>
          <cell r="I103">
            <v>0</v>
          </cell>
        </row>
        <row r="104">
          <cell r="A104">
            <v>8</v>
          </cell>
          <cell r="B104" t="str">
            <v>1.1.1.3.2.1.2.2</v>
          </cell>
          <cell r="C104" t="str">
            <v>FOLHA DE DADOS DE EQUIPAMENTOS - ON SITE</v>
          </cell>
          <cell r="D104">
            <v>305</v>
          </cell>
          <cell r="E104">
            <v>0.15157575757575759</v>
          </cell>
          <cell r="F104">
            <v>13</v>
          </cell>
          <cell r="G104">
            <v>0.14841849148418493</v>
          </cell>
          <cell r="H104">
            <v>0</v>
          </cell>
          <cell r="I104">
            <v>0</v>
          </cell>
        </row>
        <row r="105">
          <cell r="A105">
            <v>8</v>
          </cell>
          <cell r="B105" t="str">
            <v>1.1.1.3.2.1.2.3</v>
          </cell>
          <cell r="C105" t="str">
            <v>FOLHA DE DADOS DE PROCESSO - ON SITE</v>
          </cell>
          <cell r="D105">
            <v>100</v>
          </cell>
          <cell r="E105">
            <v>0.64606060606060611</v>
          </cell>
          <cell r="F105">
            <v>1</v>
          </cell>
          <cell r="G105">
            <v>4.8661800486618008E-2</v>
          </cell>
          <cell r="H105">
            <v>0</v>
          </cell>
          <cell r="I105">
            <v>0</v>
          </cell>
        </row>
        <row r="106">
          <cell r="A106">
            <v>8</v>
          </cell>
          <cell r="B106" t="str">
            <v>1.1.1.3.2.1.2.4</v>
          </cell>
          <cell r="C106" t="str">
            <v>LISTAS - ON SITE</v>
          </cell>
          <cell r="D106">
            <v>150</v>
          </cell>
          <cell r="E106">
            <v>0.4845454545454545</v>
          </cell>
          <cell r="F106">
            <v>2</v>
          </cell>
          <cell r="G106">
            <v>7.2992700729927001E-2</v>
          </cell>
          <cell r="H106">
            <v>0</v>
          </cell>
          <cell r="I106">
            <v>0</v>
          </cell>
        </row>
        <row r="107">
          <cell r="A107">
            <v>8</v>
          </cell>
          <cell r="B107" t="str">
            <v>1.1.1.3.2.1.2.5</v>
          </cell>
          <cell r="C107" t="str">
            <v>MEMÓRIAS DE CÁLCULO</v>
          </cell>
          <cell r="D107">
            <v>410</v>
          </cell>
          <cell r="E107">
            <v>0.33110606060606063</v>
          </cell>
          <cell r="F107">
            <v>8</v>
          </cell>
          <cell r="G107">
            <v>0.19951338199513383</v>
          </cell>
          <cell r="H107">
            <v>0</v>
          </cell>
          <cell r="I107">
            <v>0</v>
          </cell>
        </row>
        <row r="108">
          <cell r="A108">
            <v>8</v>
          </cell>
          <cell r="B108" t="str">
            <v>1.1.1.3.2.1.2.6</v>
          </cell>
          <cell r="C108" t="str">
            <v>MEMORIAL DESCRITIVO</v>
          </cell>
          <cell r="D108">
            <v>80</v>
          </cell>
          <cell r="E108">
            <v>0.51684848484848489</v>
          </cell>
          <cell r="F108">
            <v>1</v>
          </cell>
          <cell r="G108">
            <v>3.8929440389294405E-2</v>
          </cell>
          <cell r="H108">
            <v>0</v>
          </cell>
          <cell r="I108">
            <v>0</v>
          </cell>
        </row>
        <row r="109">
          <cell r="A109">
            <v>8</v>
          </cell>
          <cell r="B109" t="str">
            <v>1.1.1.3.2.1.2.7</v>
          </cell>
          <cell r="C109" t="str">
            <v xml:space="preserve">ARRANJO BÁSICO - ON SITE </v>
          </cell>
          <cell r="D109">
            <v>120</v>
          </cell>
          <cell r="E109">
            <v>0.77527272727272734</v>
          </cell>
          <cell r="F109">
            <v>1</v>
          </cell>
          <cell r="G109">
            <v>5.8394160583941604E-2</v>
          </cell>
          <cell r="H109">
            <v>0</v>
          </cell>
          <cell r="I109">
            <v>0</v>
          </cell>
        </row>
        <row r="110">
          <cell r="H110">
            <v>0</v>
          </cell>
          <cell r="I110">
            <v>0</v>
          </cell>
        </row>
        <row r="111">
          <cell r="A111">
            <v>6</v>
          </cell>
          <cell r="B111" t="str">
            <v>1.1.1.3.2.2</v>
          </cell>
          <cell r="C111" t="str">
            <v xml:space="preserve"> EQUIPAMENTOS  </v>
          </cell>
          <cell r="D111">
            <v>1749</v>
          </cell>
          <cell r="G111">
            <v>0.1742726185731367</v>
          </cell>
          <cell r="H111">
            <v>0</v>
          </cell>
          <cell r="I111">
            <v>0</v>
          </cell>
          <cell r="J111" t="str">
            <v xml:space="preserve"> </v>
          </cell>
          <cell r="K111" t="str">
            <v xml:space="preserve"> </v>
          </cell>
          <cell r="L111" t="str">
            <v xml:space="preserve"> </v>
          </cell>
          <cell r="M111" t="str">
            <v xml:space="preserve"> </v>
          </cell>
          <cell r="N111" t="str">
            <v xml:space="preserve"> </v>
          </cell>
          <cell r="O111">
            <v>15</v>
          </cell>
        </row>
        <row r="112">
          <cell r="H112">
            <v>0</v>
          </cell>
          <cell r="I112">
            <v>0</v>
          </cell>
        </row>
        <row r="113">
          <cell r="A113">
            <v>7</v>
          </cell>
          <cell r="B113" t="str">
            <v>1.1.1.3.2.2.1</v>
          </cell>
          <cell r="C113" t="str">
            <v>EQUIPAMENTOS ROTATIVOS - MÁQUINAS</v>
          </cell>
          <cell r="D113">
            <v>355</v>
          </cell>
          <cell r="G113">
            <v>0.2029731275014294</v>
          </cell>
          <cell r="H113">
            <v>0</v>
          </cell>
          <cell r="I113">
            <v>0</v>
          </cell>
        </row>
        <row r="114">
          <cell r="A114">
            <v>8</v>
          </cell>
          <cell r="B114" t="str">
            <v>1.1.1.3.2.2.1.1</v>
          </cell>
          <cell r="C114" t="str">
            <v>PUMPS</v>
          </cell>
          <cell r="D114">
            <v>195</v>
          </cell>
          <cell r="G114">
            <v>0.54929577464788737</v>
          </cell>
          <cell r="H114">
            <v>0</v>
          </cell>
          <cell r="I114">
            <v>0</v>
          </cell>
        </row>
        <row r="115">
          <cell r="A115">
            <v>9</v>
          </cell>
          <cell r="B115" t="str">
            <v>1.1.1.3.2.2.1.1.1</v>
          </cell>
          <cell r="C115" t="str">
            <v>FOLHA DE DADOS</v>
          </cell>
          <cell r="D115">
            <v>90</v>
          </cell>
          <cell r="E115">
            <v>3.2912521440823329E-2</v>
          </cell>
          <cell r="F115">
            <v>15</v>
          </cell>
          <cell r="G115">
            <v>0.46153846153846156</v>
          </cell>
          <cell r="H115">
            <v>0</v>
          </cell>
          <cell r="I115">
            <v>0</v>
          </cell>
        </row>
        <row r="116">
          <cell r="A116">
            <v>9</v>
          </cell>
          <cell r="B116" t="str">
            <v>1.1.1.3.2.2.1.1.2</v>
          </cell>
          <cell r="C116" t="str">
            <v>MEMORIA DE CALCULO - PRE-SELEÇÃO DE EQUIPAMENTOS</v>
          </cell>
          <cell r="D116">
            <v>60</v>
          </cell>
          <cell r="E116">
            <v>2.1941680960548885E-2</v>
          </cell>
          <cell r="F116">
            <v>15</v>
          </cell>
          <cell r="G116">
            <v>0.30769230769230771</v>
          </cell>
          <cell r="H116">
            <v>0</v>
          </cell>
          <cell r="I116">
            <v>0</v>
          </cell>
        </row>
        <row r="117">
          <cell r="A117">
            <v>9</v>
          </cell>
          <cell r="B117" t="str">
            <v>1.1.1.3.2.2.1.1.3</v>
          </cell>
          <cell r="C117" t="str">
            <v>ESQUEMA DIMENSIONAL SIMPLIFICADO DE EQUIPAMENTO</v>
          </cell>
          <cell r="D117">
            <v>45</v>
          </cell>
          <cell r="E117">
            <v>1.6456260720411665E-2</v>
          </cell>
          <cell r="F117">
            <v>15</v>
          </cell>
          <cell r="G117">
            <v>0.23076923076923078</v>
          </cell>
          <cell r="H117">
            <v>0</v>
          </cell>
          <cell r="I117">
            <v>0</v>
          </cell>
        </row>
        <row r="118">
          <cell r="A118">
            <v>8</v>
          </cell>
          <cell r="B118" t="str">
            <v>1.1.1.3.2.2.1.2</v>
          </cell>
          <cell r="C118" t="str">
            <v>COMPRESSORS</v>
          </cell>
          <cell r="D118">
            <v>128</v>
          </cell>
          <cell r="G118">
            <v>0.36056338028169016</v>
          </cell>
          <cell r="H118">
            <v>0</v>
          </cell>
          <cell r="I118">
            <v>0</v>
          </cell>
        </row>
        <row r="119">
          <cell r="A119">
            <v>9</v>
          </cell>
          <cell r="B119" t="str">
            <v>1.1.1.3.2.2.1.2.1</v>
          </cell>
          <cell r="C119" t="str">
            <v>FOLHA DE DADOS</v>
          </cell>
          <cell r="D119">
            <v>32</v>
          </cell>
          <cell r="E119">
            <v>8.7766723842195568E-2</v>
          </cell>
          <cell r="F119">
            <v>2</v>
          </cell>
          <cell r="G119">
            <v>0.25</v>
          </cell>
          <cell r="H119">
            <v>0</v>
          </cell>
          <cell r="I119">
            <v>0</v>
          </cell>
        </row>
        <row r="120">
          <cell r="A120">
            <v>9</v>
          </cell>
          <cell r="B120" t="str">
            <v>1.1.1.3.2.2.1.2.2</v>
          </cell>
          <cell r="C120" t="str">
            <v>ESPECIFICAÇÃO TÉCNICA</v>
          </cell>
          <cell r="D120">
            <v>48</v>
          </cell>
          <cell r="E120">
            <v>0.13165008576329335</v>
          </cell>
          <cell r="F120">
            <v>2</v>
          </cell>
          <cell r="G120">
            <v>0.375</v>
          </cell>
          <cell r="H120">
            <v>0</v>
          </cell>
          <cell r="I120">
            <v>0</v>
          </cell>
        </row>
        <row r="121">
          <cell r="A121">
            <v>9</v>
          </cell>
          <cell r="B121" t="str">
            <v>1.1.1.3.2.2.1.2.3</v>
          </cell>
          <cell r="C121" t="str">
            <v>MEMORIA DE CALCULO - PRE-SELEÇÃO DE EQUIPAMENTOS</v>
          </cell>
          <cell r="D121">
            <v>16</v>
          </cell>
          <cell r="E121">
            <v>4.3883361921097784E-2</v>
          </cell>
          <cell r="F121">
            <v>2</v>
          </cell>
          <cell r="G121">
            <v>0.125</v>
          </cell>
          <cell r="H121">
            <v>0</v>
          </cell>
          <cell r="I121">
            <v>0</v>
          </cell>
        </row>
        <row r="122">
          <cell r="A122">
            <v>9</v>
          </cell>
          <cell r="B122" t="str">
            <v>1.1.1.3.2.2.1.2.4</v>
          </cell>
          <cell r="C122" t="str">
            <v>ESQUEMA DIMENSIONAL SIMPLIFICADO DE EQUIPAMENTO</v>
          </cell>
          <cell r="D122">
            <v>16</v>
          </cell>
          <cell r="E122">
            <v>4.3883361921097784E-2</v>
          </cell>
          <cell r="F122">
            <v>2</v>
          </cell>
          <cell r="G122">
            <v>0.125</v>
          </cell>
          <cell r="H122">
            <v>0</v>
          </cell>
          <cell r="I122">
            <v>0</v>
          </cell>
        </row>
        <row r="123">
          <cell r="A123">
            <v>9</v>
          </cell>
          <cell r="B123" t="str">
            <v>1.1.1.3.2.2.1.2.5</v>
          </cell>
          <cell r="C123" t="str">
            <v>REQUISIÇÃO DE MATERIAL</v>
          </cell>
          <cell r="D123">
            <v>16</v>
          </cell>
          <cell r="E123">
            <v>4.3883361921097784E-2</v>
          </cell>
          <cell r="F123">
            <v>2</v>
          </cell>
          <cell r="G123">
            <v>0.125</v>
          </cell>
          <cell r="H123">
            <v>0</v>
          </cell>
          <cell r="I123">
            <v>0</v>
          </cell>
        </row>
        <row r="124">
          <cell r="A124">
            <v>8</v>
          </cell>
          <cell r="B124" t="str">
            <v>1.1.1.3.2.2.1.3</v>
          </cell>
          <cell r="C124" t="str">
            <v>MISCELLANEOUS</v>
          </cell>
          <cell r="D124">
            <v>32</v>
          </cell>
          <cell r="G124">
            <v>9.014084507042254E-2</v>
          </cell>
          <cell r="H124">
            <v>0</v>
          </cell>
          <cell r="I124">
            <v>0</v>
          </cell>
        </row>
        <row r="125">
          <cell r="A125">
            <v>9</v>
          </cell>
          <cell r="B125" t="str">
            <v>1.1.1.3.2.2.1.3.1</v>
          </cell>
          <cell r="C125" t="str">
            <v>FOLHA DE DADOS</v>
          </cell>
          <cell r="D125">
            <v>16</v>
          </cell>
          <cell r="E125">
            <v>4.3883361921097784E-2</v>
          </cell>
          <cell r="F125">
            <v>2</v>
          </cell>
          <cell r="G125">
            <v>0.5</v>
          </cell>
          <cell r="H125">
            <v>0</v>
          </cell>
          <cell r="I125">
            <v>0</v>
          </cell>
        </row>
        <row r="126">
          <cell r="A126">
            <v>9</v>
          </cell>
          <cell r="B126" t="str">
            <v>1.1.1.3.2.2.1.3.2</v>
          </cell>
          <cell r="C126" t="str">
            <v>MEMORIA DE CALCULO - PRE-SELEÇÃO DE EQUIPAMENTOS</v>
          </cell>
          <cell r="D126">
            <v>8</v>
          </cell>
          <cell r="E126">
            <v>2.1941680960548892E-2</v>
          </cell>
          <cell r="F126">
            <v>2</v>
          </cell>
          <cell r="G126">
            <v>0.25</v>
          </cell>
          <cell r="H126">
            <v>0</v>
          </cell>
          <cell r="I126">
            <v>0</v>
          </cell>
        </row>
        <row r="127">
          <cell r="A127">
            <v>9</v>
          </cell>
          <cell r="B127" t="str">
            <v>1.1.1.3.2.2.1.3.3</v>
          </cell>
          <cell r="C127" t="str">
            <v>ESQUEMA DIMENSIONAL SIMPLIFICADO DE EQUIPAMENTO</v>
          </cell>
          <cell r="D127">
            <v>8</v>
          </cell>
          <cell r="E127">
            <v>2.1941680960548892E-2</v>
          </cell>
          <cell r="F127">
            <v>2</v>
          </cell>
          <cell r="G127">
            <v>0.25</v>
          </cell>
          <cell r="H127">
            <v>0</v>
          </cell>
          <cell r="I127">
            <v>0</v>
          </cell>
        </row>
        <row r="128">
          <cell r="H128">
            <v>0</v>
          </cell>
          <cell r="I128">
            <v>0</v>
          </cell>
        </row>
        <row r="129">
          <cell r="A129">
            <v>7</v>
          </cell>
          <cell r="B129" t="str">
            <v>1.1.1.3.2.2.2</v>
          </cell>
          <cell r="C129" t="str">
            <v>EQUIPAMENTOS ESTÁTICOS</v>
          </cell>
          <cell r="D129">
            <v>1354</v>
          </cell>
          <cell r="G129">
            <v>0.77415666094911373</v>
          </cell>
          <cell r="H129">
            <v>0</v>
          </cell>
          <cell r="I129">
            <v>0</v>
          </cell>
        </row>
        <row r="130">
          <cell r="A130">
            <v>8</v>
          </cell>
          <cell r="B130" t="str">
            <v>1.1.1.3.2.2.2.1</v>
          </cell>
          <cell r="C130" t="str">
            <v>DRUMS &amp; SEPARATORS (VERTICAL &amp; HORIZONTAL)</v>
          </cell>
          <cell r="D130">
            <v>360</v>
          </cell>
          <cell r="G130">
            <v>0.26587887740029542</v>
          </cell>
          <cell r="H130">
            <v>0</v>
          </cell>
          <cell r="I130">
            <v>0</v>
          </cell>
        </row>
        <row r="131">
          <cell r="A131">
            <v>9</v>
          </cell>
          <cell r="B131" t="str">
            <v>1.1.1.3.2.2.2.1.1</v>
          </cell>
          <cell r="C131" t="str">
            <v>DESENHO DIMENSIONAL SIMPLIFICADO</v>
          </cell>
          <cell r="D131">
            <v>240</v>
          </cell>
          <cell r="E131">
            <v>6.5825042881646645E-2</v>
          </cell>
          <cell r="F131">
            <v>20</v>
          </cell>
          <cell r="G131">
            <v>0.66666666666666663</v>
          </cell>
          <cell r="H131">
            <v>0</v>
          </cell>
          <cell r="I131">
            <v>0</v>
          </cell>
        </row>
        <row r="132">
          <cell r="A132">
            <v>9</v>
          </cell>
          <cell r="B132" t="str">
            <v>1.1.1.3.2.2.2.1.2</v>
          </cell>
          <cell r="C132" t="str">
            <v xml:space="preserve">MEMORIA DE CALCULO </v>
          </cell>
          <cell r="D132">
            <v>120</v>
          </cell>
          <cell r="E132">
            <v>3.2912521440823322E-2</v>
          </cell>
          <cell r="F132">
            <v>20</v>
          </cell>
          <cell r="G132">
            <v>0.33333333333333331</v>
          </cell>
          <cell r="H132">
            <v>0</v>
          </cell>
          <cell r="I132">
            <v>0</v>
          </cell>
        </row>
        <row r="133">
          <cell r="A133">
            <v>8</v>
          </cell>
          <cell r="B133" t="str">
            <v>1.1.1.3.2.2.2.2</v>
          </cell>
          <cell r="C133" t="str">
            <v>COLUMNS</v>
          </cell>
          <cell r="D133">
            <v>120</v>
          </cell>
          <cell r="G133">
            <v>8.8626292466765136E-2</v>
          </cell>
          <cell r="H133">
            <v>0</v>
          </cell>
          <cell r="I133">
            <v>0</v>
          </cell>
        </row>
        <row r="134">
          <cell r="A134">
            <v>9</v>
          </cell>
          <cell r="B134" t="str">
            <v>1.1.1.3.2.2.2.2.1</v>
          </cell>
          <cell r="C134" t="str">
            <v>DESENHO DIMENSIONAL SIMPLIFICADO</v>
          </cell>
          <cell r="D134">
            <v>88</v>
          </cell>
          <cell r="E134">
            <v>0.12067924528301886</v>
          </cell>
          <cell r="F134">
            <v>4</v>
          </cell>
          <cell r="G134">
            <v>0.73333333333333328</v>
          </cell>
          <cell r="H134">
            <v>0</v>
          </cell>
          <cell r="I134">
            <v>0</v>
          </cell>
        </row>
        <row r="135">
          <cell r="A135">
            <v>9</v>
          </cell>
          <cell r="B135" t="str">
            <v>1.1.1.3.2.2.2.2.2</v>
          </cell>
          <cell r="C135" t="str">
            <v xml:space="preserve">MEMORIA DE CALCULO </v>
          </cell>
          <cell r="D135">
            <v>32</v>
          </cell>
          <cell r="E135">
            <v>4.3883361921097763E-2</v>
          </cell>
          <cell r="F135">
            <v>4</v>
          </cell>
          <cell r="G135">
            <v>0.26666666666666666</v>
          </cell>
          <cell r="H135">
            <v>0</v>
          </cell>
          <cell r="I135">
            <v>0</v>
          </cell>
        </row>
        <row r="136">
          <cell r="A136">
            <v>8</v>
          </cell>
          <cell r="B136" t="str">
            <v>1.1.1.3.2.2.2.3</v>
          </cell>
          <cell r="C136" t="str">
            <v>REACTORS</v>
          </cell>
          <cell r="D136">
            <v>66</v>
          </cell>
          <cell r="G136">
            <v>4.874446085672083E-2</v>
          </cell>
          <cell r="H136">
            <v>0</v>
          </cell>
          <cell r="I136">
            <v>0</v>
          </cell>
        </row>
        <row r="137">
          <cell r="A137">
            <v>9</v>
          </cell>
          <cell r="B137" t="str">
            <v>1.1.1.3.2.2.2.3.1</v>
          </cell>
          <cell r="C137" t="str">
            <v>DESENHO DIMENSIONAL SIMPLIFICADO</v>
          </cell>
          <cell r="D137">
            <v>42</v>
          </cell>
          <cell r="E137">
            <v>7.6795883361921086E-2</v>
          </cell>
          <cell r="F137">
            <v>3</v>
          </cell>
          <cell r="G137">
            <v>0.63636363636363635</v>
          </cell>
          <cell r="H137">
            <v>0</v>
          </cell>
          <cell r="I137">
            <v>0</v>
          </cell>
        </row>
        <row r="138">
          <cell r="A138">
            <v>9</v>
          </cell>
          <cell r="B138" t="str">
            <v>1.1.1.3.2.2.2.3.2</v>
          </cell>
          <cell r="C138" t="str">
            <v xml:space="preserve">MEMORIA DE CALCULO </v>
          </cell>
          <cell r="D138">
            <v>24</v>
          </cell>
          <cell r="E138">
            <v>4.388336192109777E-2</v>
          </cell>
          <cell r="F138">
            <v>3</v>
          </cell>
          <cell r="G138">
            <v>0.36363636363636365</v>
          </cell>
          <cell r="H138">
            <v>0</v>
          </cell>
          <cell r="I138">
            <v>0</v>
          </cell>
        </row>
        <row r="139">
          <cell r="A139">
            <v>8</v>
          </cell>
          <cell r="B139" t="str">
            <v>1.1.1.3.2.2.2.4</v>
          </cell>
          <cell r="C139" t="str">
            <v>HEAT EXCHANGERS &amp; AIR COOLERS</v>
          </cell>
          <cell r="D139">
            <v>660</v>
          </cell>
          <cell r="G139">
            <v>0.48744460856720828</v>
          </cell>
          <cell r="H139">
            <v>0</v>
          </cell>
          <cell r="I139">
            <v>0</v>
          </cell>
        </row>
        <row r="140">
          <cell r="A140">
            <v>9</v>
          </cell>
          <cell r="B140" t="str">
            <v>1.1.1.3.2.2.2.4.1</v>
          </cell>
          <cell r="C140" t="str">
            <v>DESENHO DIMENSIONAL SIMPLIFICADO</v>
          </cell>
          <cell r="D140">
            <v>440</v>
          </cell>
          <cell r="E140">
            <v>0.10970840480274441</v>
          </cell>
          <cell r="F140">
            <v>22</v>
          </cell>
          <cell r="G140">
            <v>0.66666666666666663</v>
          </cell>
          <cell r="H140">
            <v>0</v>
          </cell>
          <cell r="I140">
            <v>0</v>
          </cell>
        </row>
        <row r="141">
          <cell r="A141">
            <v>9</v>
          </cell>
          <cell r="B141" t="str">
            <v>1.1.1.3.2.2.2.4.2</v>
          </cell>
          <cell r="C141" t="str">
            <v xml:space="preserve">MEMORIA DE CALCULO </v>
          </cell>
          <cell r="D141">
            <v>220</v>
          </cell>
          <cell r="E141">
            <v>5.4854202401372204E-2</v>
          </cell>
          <cell r="F141">
            <v>22</v>
          </cell>
          <cell r="G141">
            <v>0.33333333333333331</v>
          </cell>
          <cell r="H141">
            <v>0</v>
          </cell>
          <cell r="I141">
            <v>0</v>
          </cell>
        </row>
        <row r="142">
          <cell r="A142">
            <v>8</v>
          </cell>
          <cell r="B142" t="str">
            <v>1.1.1.3.2.2.2.5</v>
          </cell>
          <cell r="C142" t="str">
            <v>FIRED HEATERS</v>
          </cell>
          <cell r="D142">
            <v>66</v>
          </cell>
          <cell r="G142">
            <v>4.874446085672083E-2</v>
          </cell>
          <cell r="H142">
            <v>0</v>
          </cell>
          <cell r="I142">
            <v>0</v>
          </cell>
        </row>
        <row r="143">
          <cell r="A143">
            <v>9</v>
          </cell>
          <cell r="B143" t="str">
            <v>1.1.1.3.2.2.2.5.1</v>
          </cell>
          <cell r="C143" t="str">
            <v>DESENHO DIMENSIONAL SIMPLIFICADO</v>
          </cell>
          <cell r="D143">
            <v>54</v>
          </cell>
          <cell r="E143">
            <v>9.8737564322469981E-2</v>
          </cell>
          <cell r="F143">
            <v>3</v>
          </cell>
          <cell r="G143">
            <v>0.81818181818181823</v>
          </cell>
          <cell r="H143">
            <v>0</v>
          </cell>
          <cell r="I143">
            <v>0</v>
          </cell>
        </row>
        <row r="144">
          <cell r="A144">
            <v>9</v>
          </cell>
          <cell r="B144" t="str">
            <v>1.1.1.3.2.2.2.5.2</v>
          </cell>
          <cell r="C144" t="str">
            <v xml:space="preserve">MEMORIA DE CALCULO </v>
          </cell>
          <cell r="D144">
            <v>12</v>
          </cell>
          <cell r="E144">
            <v>2.1941680960548885E-2</v>
          </cell>
          <cell r="F144">
            <v>3</v>
          </cell>
          <cell r="G144">
            <v>0.18181818181818182</v>
          </cell>
          <cell r="H144">
            <v>0</v>
          </cell>
          <cell r="I144">
            <v>0</v>
          </cell>
        </row>
        <row r="145">
          <cell r="A145">
            <v>8</v>
          </cell>
          <cell r="B145" t="str">
            <v>1.1.1.3.2.2.2.6</v>
          </cell>
          <cell r="C145" t="str">
            <v>FILTERS</v>
          </cell>
          <cell r="D145">
            <v>66</v>
          </cell>
          <cell r="G145">
            <v>4.874446085672083E-2</v>
          </cell>
          <cell r="H145">
            <v>0</v>
          </cell>
          <cell r="I145">
            <v>0</v>
          </cell>
        </row>
        <row r="146">
          <cell r="A146">
            <v>9</v>
          </cell>
          <cell r="B146" t="str">
            <v>1.1.1.3.2.2.2.6.1</v>
          </cell>
          <cell r="C146" t="str">
            <v>DESENHO DIMENSIONAL SIMPLIFICADO</v>
          </cell>
          <cell r="D146">
            <v>42</v>
          </cell>
          <cell r="E146">
            <v>7.6795883361921086E-2</v>
          </cell>
          <cell r="F146">
            <v>3</v>
          </cell>
          <cell r="G146">
            <v>0.63636363636363635</v>
          </cell>
          <cell r="H146">
            <v>0</v>
          </cell>
          <cell r="I146">
            <v>0</v>
          </cell>
        </row>
        <row r="147">
          <cell r="A147">
            <v>9</v>
          </cell>
          <cell r="B147" t="str">
            <v>1.1.1.3.2.2.2.6.2</v>
          </cell>
          <cell r="C147" t="str">
            <v xml:space="preserve">MEMORIA DE CALCULO </v>
          </cell>
          <cell r="D147">
            <v>24</v>
          </cell>
          <cell r="E147">
            <v>4.388336192109777E-2</v>
          </cell>
          <cell r="F147">
            <v>3</v>
          </cell>
          <cell r="G147">
            <v>0.36363636363636365</v>
          </cell>
          <cell r="H147">
            <v>0</v>
          </cell>
          <cell r="I147">
            <v>0</v>
          </cell>
        </row>
        <row r="148">
          <cell r="A148">
            <v>8</v>
          </cell>
          <cell r="B148" t="str">
            <v>1.1.1.3.2.2.2.7</v>
          </cell>
          <cell r="C148" t="str">
            <v>MISCELLANEOUS</v>
          </cell>
          <cell r="D148">
            <v>16</v>
          </cell>
          <cell r="G148">
            <v>1.1816838995568686E-2</v>
          </cell>
          <cell r="H148">
            <v>0</v>
          </cell>
          <cell r="I148">
            <v>0</v>
          </cell>
        </row>
        <row r="149">
          <cell r="A149">
            <v>9</v>
          </cell>
          <cell r="B149" t="str">
            <v>1.1.1.3.2.2.2.7.1</v>
          </cell>
          <cell r="C149" t="str">
            <v>FOLHA DE DADOS</v>
          </cell>
          <cell r="D149">
            <v>12</v>
          </cell>
          <cell r="E149">
            <v>6.5825042881646659E-2</v>
          </cell>
          <cell r="F149">
            <v>1</v>
          </cell>
          <cell r="G149">
            <v>0.75</v>
          </cell>
          <cell r="H149">
            <v>0</v>
          </cell>
          <cell r="I149">
            <v>0</v>
          </cell>
        </row>
        <row r="150">
          <cell r="A150">
            <v>9</v>
          </cell>
          <cell r="B150" t="str">
            <v>1.1.1.3.2.2.2.7.2</v>
          </cell>
          <cell r="C150" t="str">
            <v>MEMORIA DE CALCULO - PRE-SELEÇÃO DE EQUIPAMENTOS</v>
          </cell>
          <cell r="D150">
            <v>4</v>
          </cell>
          <cell r="E150">
            <v>2.1941680960548882E-2</v>
          </cell>
          <cell r="F150">
            <v>1</v>
          </cell>
          <cell r="G150">
            <v>0.25</v>
          </cell>
          <cell r="H150">
            <v>0</v>
          </cell>
          <cell r="I150">
            <v>0</v>
          </cell>
        </row>
        <row r="151">
          <cell r="A151">
            <v>7</v>
          </cell>
          <cell r="B151" t="str">
            <v>1.1.1.3.2.2.3</v>
          </cell>
          <cell r="C151" t="str">
            <v>PLANILHA DE QUANTITATIVOS</v>
          </cell>
          <cell r="D151">
            <v>40</v>
          </cell>
          <cell r="E151">
            <v>0.21941680960548887</v>
          </cell>
          <cell r="F151">
            <v>1</v>
          </cell>
          <cell r="G151">
            <v>2.2870211549456832E-2</v>
          </cell>
          <cell r="H151">
            <v>0</v>
          </cell>
          <cell r="I151">
            <v>0</v>
          </cell>
        </row>
        <row r="152">
          <cell r="H152">
            <v>0</v>
          </cell>
          <cell r="I152">
            <v>0</v>
          </cell>
        </row>
        <row r="153">
          <cell r="A153">
            <v>6</v>
          </cell>
          <cell r="B153" t="str">
            <v xml:space="preserve"> 1.1.1.3.2.3  </v>
          </cell>
          <cell r="C153" t="str">
            <v xml:space="preserve"> TUBULAÇÃO  </v>
          </cell>
          <cell r="D153">
            <v>3071</v>
          </cell>
          <cell r="G153">
            <v>0.3059984057393384</v>
          </cell>
          <cell r="H153">
            <v>0</v>
          </cell>
          <cell r="I153">
            <v>0</v>
          </cell>
          <cell r="J153" t="str">
            <v xml:space="preserve"> </v>
          </cell>
          <cell r="K153" t="str">
            <v xml:space="preserve"> </v>
          </cell>
          <cell r="L153" t="str">
            <v xml:space="preserve"> </v>
          </cell>
          <cell r="M153" t="str">
            <v xml:space="preserve"> </v>
          </cell>
          <cell r="N153" t="str">
            <v xml:space="preserve"> </v>
          </cell>
          <cell r="O153">
            <v>30</v>
          </cell>
        </row>
        <row r="154">
          <cell r="H154">
            <v>0</v>
          </cell>
          <cell r="I154">
            <v>0</v>
          </cell>
        </row>
        <row r="155">
          <cell r="A155">
            <v>7</v>
          </cell>
          <cell r="B155" t="str">
            <v xml:space="preserve"> 1.1.1.3.2.3.1</v>
          </cell>
          <cell r="C155" t="str">
            <v>ESTUDO DE ARRANJO DE TUBULAÇÃO</v>
          </cell>
          <cell r="D155">
            <v>2250</v>
          </cell>
          <cell r="E155">
            <v>0.46860957342885057</v>
          </cell>
          <cell r="F155">
            <v>30</v>
          </cell>
          <cell r="G155">
            <v>0.73266037121458805</v>
          </cell>
          <cell r="H155">
            <v>0</v>
          </cell>
          <cell r="I155">
            <v>0</v>
          </cell>
        </row>
        <row r="156">
          <cell r="A156">
            <v>7</v>
          </cell>
          <cell r="B156" t="str">
            <v xml:space="preserve"> 1.1.1.3.2.3.2</v>
          </cell>
          <cell r="C156" t="str">
            <v>ESPECIFICAÇÕES TÉCNICAS</v>
          </cell>
          <cell r="D156">
            <v>54</v>
          </cell>
          <cell r="E156">
            <v>0.11246629762292414</v>
          </cell>
          <cell r="F156">
            <v>3</v>
          </cell>
          <cell r="G156">
            <v>1.7583848909150115E-2</v>
          </cell>
          <cell r="H156">
            <v>0</v>
          </cell>
          <cell r="I156">
            <v>0</v>
          </cell>
        </row>
        <row r="157">
          <cell r="A157">
            <v>7</v>
          </cell>
          <cell r="B157" t="str">
            <v xml:space="preserve"> 1.1.1.3.2.3.3</v>
          </cell>
          <cell r="C157" t="str">
            <v>LISTA DE MATERIAL DE TUBULAÇÃO</v>
          </cell>
          <cell r="D157">
            <v>500</v>
          </cell>
          <cell r="E157">
            <v>3.1240638228590045</v>
          </cell>
          <cell r="F157">
            <v>1</v>
          </cell>
          <cell r="G157">
            <v>0.16281341582546402</v>
          </cell>
          <cell r="H157">
            <v>0</v>
          </cell>
          <cell r="I157">
            <v>0</v>
          </cell>
        </row>
        <row r="158">
          <cell r="A158">
            <v>7</v>
          </cell>
          <cell r="B158" t="str">
            <v xml:space="preserve"> 1.1.1.3.2.3.4</v>
          </cell>
          <cell r="C158" t="str">
            <v>DIAGRAMA DE CARGA NO PIPE RACK</v>
          </cell>
          <cell r="D158">
            <v>40</v>
          </cell>
          <cell r="E158">
            <v>0.2499251058287203</v>
          </cell>
          <cell r="F158">
            <v>1</v>
          </cell>
          <cell r="G158">
            <v>1.3025073266037121E-2</v>
          </cell>
          <cell r="H158">
            <v>0</v>
          </cell>
          <cell r="I158">
            <v>0</v>
          </cell>
        </row>
        <row r="159">
          <cell r="A159">
            <v>7</v>
          </cell>
          <cell r="B159" t="str">
            <v xml:space="preserve"> 1.1.1.3.2.3.5</v>
          </cell>
          <cell r="C159" t="str">
            <v>PLANILHA DE QUANTITATIVOS</v>
          </cell>
          <cell r="D159">
            <v>227</v>
          </cell>
          <cell r="E159">
            <v>1.4183249755779876</v>
          </cell>
          <cell r="F159">
            <v>1</v>
          </cell>
          <cell r="G159">
            <v>7.391729078476067E-2</v>
          </cell>
          <cell r="H159">
            <v>0</v>
          </cell>
          <cell r="I159">
            <v>0</v>
          </cell>
        </row>
        <row r="160">
          <cell r="H160">
            <v>0</v>
          </cell>
          <cell r="I160">
            <v>0</v>
          </cell>
        </row>
        <row r="161">
          <cell r="A161">
            <v>6</v>
          </cell>
          <cell r="B161" t="str">
            <v xml:space="preserve"> 1.1.1.3.2.4  </v>
          </cell>
          <cell r="C161" t="str">
            <v xml:space="preserve"> ELÉTRICA  </v>
          </cell>
          <cell r="D161">
            <v>646</v>
          </cell>
          <cell r="G161">
            <v>6.4000000000000001E-2</v>
          </cell>
          <cell r="H161">
            <v>0</v>
          </cell>
          <cell r="I161">
            <v>0</v>
          </cell>
          <cell r="J161" t="str">
            <v xml:space="preserve"> </v>
          </cell>
          <cell r="K161" t="str">
            <v xml:space="preserve"> </v>
          </cell>
          <cell r="L161" t="str">
            <v xml:space="preserve"> </v>
          </cell>
          <cell r="M161" t="str">
            <v xml:space="preserve"> </v>
          </cell>
          <cell r="N161" t="str">
            <v xml:space="preserve"> </v>
          </cell>
          <cell r="O161">
            <v>10</v>
          </cell>
        </row>
        <row r="162">
          <cell r="H162">
            <v>0</v>
          </cell>
          <cell r="I162">
            <v>0</v>
          </cell>
        </row>
        <row r="163">
          <cell r="A163">
            <v>7</v>
          </cell>
          <cell r="B163" t="str">
            <v xml:space="preserve"> 1.1.1.3.2.4.1</v>
          </cell>
          <cell r="C163" t="str">
            <v>FOLHA DE DADOS - MOTOR ELÉTRICO DE INDUÇÃO</v>
          </cell>
          <cell r="D163">
            <v>90</v>
          </cell>
          <cell r="E163">
            <v>4.9504643962848295E-2</v>
          </cell>
          <cell r="F163">
            <v>18</v>
          </cell>
          <cell r="G163">
            <v>0.13931888544891641</v>
          </cell>
          <cell r="H163">
            <v>0</v>
          </cell>
          <cell r="I163">
            <v>0</v>
          </cell>
        </row>
        <row r="164">
          <cell r="A164">
            <v>7</v>
          </cell>
          <cell r="B164" t="str">
            <v xml:space="preserve"> 1.1.1.3.2.4.2</v>
          </cell>
          <cell r="C164" t="str">
            <v>MEMÓRIA DE CÁLCULO</v>
          </cell>
          <cell r="D164">
            <v>65</v>
          </cell>
          <cell r="E164">
            <v>0.21452012383900923</v>
          </cell>
          <cell r="F164">
            <v>3</v>
          </cell>
          <cell r="G164">
            <v>0.10061919504643962</v>
          </cell>
          <cell r="H164">
            <v>0</v>
          </cell>
          <cell r="I164">
            <v>0</v>
          </cell>
        </row>
        <row r="165">
          <cell r="A165">
            <v>7</v>
          </cell>
          <cell r="B165" t="str">
            <v xml:space="preserve"> 1.1.1.3.2.4.3</v>
          </cell>
          <cell r="C165" t="str">
            <v>DESENHOS - ESTUDOS DE DISTRIBUIÇÃO, ESQUEMAS E DETALHES</v>
          </cell>
          <cell r="D165">
            <v>338</v>
          </cell>
          <cell r="E165">
            <v>0.33465139318885445</v>
          </cell>
          <cell r="F165">
            <v>10</v>
          </cell>
          <cell r="G165">
            <v>0.52321981424148611</v>
          </cell>
          <cell r="H165">
            <v>0</v>
          </cell>
          <cell r="I165">
            <v>0</v>
          </cell>
        </row>
        <row r="166">
          <cell r="A166">
            <v>7</v>
          </cell>
          <cell r="B166" t="str">
            <v xml:space="preserve"> 1.1.1.3.2.4.4</v>
          </cell>
          <cell r="C166" t="str">
            <v>LISTA DE CIRCUITO</v>
          </cell>
          <cell r="D166">
            <v>53</v>
          </cell>
          <cell r="E166">
            <v>0.17491640866873062</v>
          </cell>
          <cell r="F166">
            <v>3</v>
          </cell>
          <cell r="G166">
            <v>8.2043343653250778E-2</v>
          </cell>
          <cell r="H166">
            <v>0</v>
          </cell>
          <cell r="I166">
            <v>0</v>
          </cell>
        </row>
        <row r="167">
          <cell r="A167">
            <v>7</v>
          </cell>
          <cell r="B167" t="str">
            <v xml:space="preserve"> 1.1.1.3.2.4.5</v>
          </cell>
          <cell r="C167" t="str">
            <v>LEVANTAMENTO DE MATERIAIS</v>
          </cell>
          <cell r="D167">
            <v>100</v>
          </cell>
          <cell r="G167">
            <v>0.15479876160990713</v>
          </cell>
          <cell r="H167">
            <v>0</v>
          </cell>
          <cell r="I167">
            <v>0</v>
          </cell>
        </row>
        <row r="168">
          <cell r="A168">
            <v>8</v>
          </cell>
          <cell r="B168" t="str">
            <v xml:space="preserve"> 1.1.1.3.2.4.5.1</v>
          </cell>
          <cell r="C168" t="str">
            <v>RESUMO DE MATERIAL ELÉT. DE FORÇA, CONTR., ATER., ILUM. E SPDA</v>
          </cell>
          <cell r="D168">
            <v>30</v>
          </cell>
          <cell r="E168">
            <v>0.29702786377708978</v>
          </cell>
          <cell r="F168">
            <v>1</v>
          </cell>
          <cell r="G168">
            <v>0.3</v>
          </cell>
          <cell r="H168">
            <v>0</v>
          </cell>
          <cell r="I168">
            <v>0</v>
          </cell>
        </row>
        <row r="169">
          <cell r="A169">
            <v>8</v>
          </cell>
          <cell r="B169" t="str">
            <v xml:space="preserve"> 1.1.1.3.2.4.5.2</v>
          </cell>
          <cell r="C169" t="str">
            <v>PLANILHA DE QUANTITATIVOS DE MATERIAIS ELETRICOS</v>
          </cell>
          <cell r="D169">
            <v>70</v>
          </cell>
          <cell r="E169">
            <v>0.6930650154798762</v>
          </cell>
          <cell r="F169">
            <v>1</v>
          </cell>
          <cell r="G169">
            <v>0.7</v>
          </cell>
          <cell r="H169">
            <v>0</v>
          </cell>
          <cell r="I169">
            <v>0</v>
          </cell>
        </row>
        <row r="170">
          <cell r="H170">
            <v>0</v>
          </cell>
          <cell r="I170">
            <v>0</v>
          </cell>
        </row>
        <row r="171">
          <cell r="A171">
            <v>6</v>
          </cell>
          <cell r="B171" t="str">
            <v xml:space="preserve"> 1.1.1.3.2.5  </v>
          </cell>
          <cell r="C171" t="str">
            <v xml:space="preserve"> INSTRUMENTAÇÃO  </v>
          </cell>
          <cell r="D171">
            <v>2095</v>
          </cell>
          <cell r="G171">
            <v>0.20899999999999999</v>
          </cell>
          <cell r="H171">
            <v>0</v>
          </cell>
          <cell r="I171">
            <v>0</v>
          </cell>
          <cell r="J171" t="str">
            <v xml:space="preserve"> </v>
          </cell>
          <cell r="K171" t="str">
            <v xml:space="preserve"> </v>
          </cell>
          <cell r="L171" t="str">
            <v xml:space="preserve"> </v>
          </cell>
          <cell r="M171" t="str">
            <v xml:space="preserve"> </v>
          </cell>
          <cell r="N171" t="str">
            <v xml:space="preserve"> </v>
          </cell>
          <cell r="O171">
            <v>20</v>
          </cell>
        </row>
        <row r="172">
          <cell r="H172">
            <v>0</v>
          </cell>
          <cell r="I172">
            <v>0</v>
          </cell>
        </row>
        <row r="173">
          <cell r="A173">
            <v>7</v>
          </cell>
          <cell r="B173" t="str">
            <v xml:space="preserve"> 1.1.1.3.2.5.1</v>
          </cell>
          <cell r="C173" t="str">
            <v>LISTA DE INSTRUMENTOS</v>
          </cell>
          <cell r="D173">
            <v>130</v>
          </cell>
          <cell r="E173">
            <v>0.79377565632458236</v>
          </cell>
          <cell r="F173">
            <v>1</v>
          </cell>
          <cell r="G173">
            <v>6.205250596658711E-2</v>
          </cell>
          <cell r="H173">
            <v>0</v>
          </cell>
          <cell r="I173">
            <v>0</v>
          </cell>
        </row>
        <row r="174">
          <cell r="A174">
            <v>7</v>
          </cell>
          <cell r="B174" t="str">
            <v xml:space="preserve"> 1.1.1.3.2.5.2</v>
          </cell>
          <cell r="C174" t="str">
            <v>PLANTA DE ENCAMINHAMENTO DE CABOS DE INSTRUMENTAÇÃO</v>
          </cell>
          <cell r="D174">
            <v>840</v>
          </cell>
          <cell r="E174">
            <v>0.36635799522673024</v>
          </cell>
          <cell r="F174">
            <v>14</v>
          </cell>
          <cell r="G174">
            <v>0.40095465393794749</v>
          </cell>
          <cell r="H174">
            <v>0</v>
          </cell>
          <cell r="I174">
            <v>0</v>
          </cell>
        </row>
        <row r="175">
          <cell r="A175">
            <v>7</v>
          </cell>
          <cell r="B175" t="str">
            <v xml:space="preserve"> 1.1.1.3.2.5.3</v>
          </cell>
          <cell r="C175" t="str">
            <v>DETALHES TÍPICOS DE INSTALAÇÃO DE INSTRUMENTOS</v>
          </cell>
          <cell r="D175">
            <v>180</v>
          </cell>
          <cell r="E175">
            <v>1.0990739856801905</v>
          </cell>
          <cell r="F175">
            <v>1</v>
          </cell>
          <cell r="G175">
            <v>8.5918854415274457E-2</v>
          </cell>
          <cell r="H175">
            <v>0</v>
          </cell>
          <cell r="I175">
            <v>0</v>
          </cell>
        </row>
        <row r="176">
          <cell r="A176">
            <v>7</v>
          </cell>
          <cell r="B176" t="str">
            <v xml:space="preserve"> 1.1.1.3.2.5.4</v>
          </cell>
          <cell r="C176" t="str">
            <v>LISTA DE CABOS</v>
          </cell>
          <cell r="D176">
            <v>44</v>
          </cell>
          <cell r="E176">
            <v>0.26866252983293554</v>
          </cell>
          <cell r="F176">
            <v>1</v>
          </cell>
          <cell r="G176">
            <v>2.1002386634844869E-2</v>
          </cell>
          <cell r="H176">
            <v>0</v>
          </cell>
          <cell r="I176">
            <v>0</v>
          </cell>
        </row>
        <row r="177">
          <cell r="A177">
            <v>7</v>
          </cell>
          <cell r="B177" t="str">
            <v xml:space="preserve"> 1.1.1.3.2.5.5</v>
          </cell>
          <cell r="C177" t="str">
            <v>LISTA DE ENTRADAS / SAÍDAS DO SDCD E PES</v>
          </cell>
          <cell r="D177">
            <v>20</v>
          </cell>
          <cell r="E177">
            <v>0.12211933174224344</v>
          </cell>
          <cell r="F177">
            <v>1</v>
          </cell>
          <cell r="G177">
            <v>9.5465393794749408E-3</v>
          </cell>
          <cell r="H177">
            <v>0</v>
          </cell>
          <cell r="I177">
            <v>0</v>
          </cell>
        </row>
        <row r="178">
          <cell r="A178">
            <v>7</v>
          </cell>
          <cell r="B178" t="str">
            <v xml:space="preserve"> 1.1.1.3.2.5.6</v>
          </cell>
          <cell r="C178" t="str">
            <v>LEVANTAMENTO DE CARGAS ELÉTRICAS DE INSTRUMENTAÇÃO</v>
          </cell>
          <cell r="D178">
            <v>20</v>
          </cell>
          <cell r="E178">
            <v>0.12211933174224344</v>
          </cell>
          <cell r="F178">
            <v>1</v>
          </cell>
          <cell r="G178">
            <v>9.5465393794749408E-3</v>
          </cell>
          <cell r="H178">
            <v>0</v>
          </cell>
          <cell r="I178">
            <v>0</v>
          </cell>
        </row>
        <row r="179">
          <cell r="A179">
            <v>7</v>
          </cell>
          <cell r="B179" t="str">
            <v xml:space="preserve"> 1.1.1.3.2.5.7</v>
          </cell>
          <cell r="C179" t="str">
            <v>PLANILHA DE INSTRUMENTOS</v>
          </cell>
          <cell r="D179">
            <v>495</v>
          </cell>
          <cell r="E179">
            <v>0.30224534606205244</v>
          </cell>
          <cell r="F179">
            <v>10</v>
          </cell>
          <cell r="G179">
            <v>0.23627684964200477</v>
          </cell>
          <cell r="H179">
            <v>0</v>
          </cell>
          <cell r="I179">
            <v>0</v>
          </cell>
        </row>
        <row r="180">
          <cell r="A180">
            <v>7</v>
          </cell>
          <cell r="B180" t="str">
            <v xml:space="preserve"> 1.1.1.3.2.5.8</v>
          </cell>
          <cell r="C180" t="str">
            <v>FOLHA DE DADOS</v>
          </cell>
          <cell r="D180">
            <v>108</v>
          </cell>
          <cell r="E180">
            <v>0.3297221957040572</v>
          </cell>
          <cell r="F180">
            <v>2</v>
          </cell>
          <cell r="G180">
            <v>5.1551312649164675E-2</v>
          </cell>
          <cell r="H180">
            <v>0</v>
          </cell>
          <cell r="I180">
            <v>0</v>
          </cell>
        </row>
        <row r="181">
          <cell r="A181">
            <v>7</v>
          </cell>
          <cell r="B181" t="str">
            <v xml:space="preserve"> 1.1.1.3.2.5.9</v>
          </cell>
          <cell r="C181" t="str">
            <v>MEMORIA DE CALCULO</v>
          </cell>
          <cell r="D181">
            <v>108</v>
          </cell>
          <cell r="E181">
            <v>0.3297221957040572</v>
          </cell>
          <cell r="F181">
            <v>2</v>
          </cell>
          <cell r="G181">
            <v>5.1551312649164675E-2</v>
          </cell>
          <cell r="H181">
            <v>0</v>
          </cell>
          <cell r="I181">
            <v>0</v>
          </cell>
        </row>
        <row r="182">
          <cell r="A182">
            <v>7</v>
          </cell>
          <cell r="B182" t="str">
            <v xml:space="preserve"> 1.1.1.3.2.5.10</v>
          </cell>
          <cell r="C182" t="str">
            <v>PLANILHA DE QUANTITATIVOS DE INSTRUMENTAÇÃO</v>
          </cell>
          <cell r="D182">
            <v>150</v>
          </cell>
          <cell r="E182">
            <v>0.91589498806682579</v>
          </cell>
          <cell r="F182">
            <v>1</v>
          </cell>
          <cell r="G182">
            <v>7.1599045346062054E-2</v>
          </cell>
          <cell r="H182">
            <v>0</v>
          </cell>
          <cell r="I182">
            <v>0</v>
          </cell>
        </row>
        <row r="183">
          <cell r="H183">
            <v>0</v>
          </cell>
          <cell r="I183">
            <v>0</v>
          </cell>
        </row>
        <row r="184">
          <cell r="A184">
            <v>5</v>
          </cell>
          <cell r="B184" t="str">
            <v xml:space="preserve"> 1.1.1.3.3  </v>
          </cell>
          <cell r="C184" t="str">
            <v xml:space="preserve"> LIVRO DE PROJETO DE PRÉ DETALHAMENTO  </v>
          </cell>
          <cell r="H184">
            <v>0</v>
          </cell>
          <cell r="I184">
            <v>0</v>
          </cell>
          <cell r="J184" t="str">
            <v xml:space="preserve"> </v>
          </cell>
          <cell r="K184" t="str">
            <v xml:space="preserve"> </v>
          </cell>
          <cell r="L184" t="str">
            <v xml:space="preserve"> </v>
          </cell>
          <cell r="M184" t="str">
            <v xml:space="preserve"> </v>
          </cell>
          <cell r="N184">
            <v>2</v>
          </cell>
          <cell r="O184" t="str">
            <v xml:space="preserve"> </v>
          </cell>
        </row>
        <row r="185">
          <cell r="H185">
            <v>0</v>
          </cell>
          <cell r="I185">
            <v>0</v>
          </cell>
        </row>
        <row r="186">
          <cell r="A186">
            <v>6</v>
          </cell>
          <cell r="B186" t="str">
            <v xml:space="preserve"> 1.1.1.3.3.1</v>
          </cell>
          <cell r="C186" t="str">
            <v>ENTREGA DO LIVRO DE PROJETO</v>
          </cell>
          <cell r="E186">
            <v>1.1479999999999999</v>
          </cell>
          <cell r="F186">
            <v>1</v>
          </cell>
          <cell r="H186">
            <v>0</v>
          </cell>
          <cell r="I186">
            <v>0</v>
          </cell>
          <cell r="O186">
            <v>70</v>
          </cell>
        </row>
        <row r="187">
          <cell r="A187">
            <v>6</v>
          </cell>
          <cell r="B187" t="str">
            <v xml:space="preserve"> 1.1.1.3.3.2</v>
          </cell>
          <cell r="C187" t="str">
            <v xml:space="preserve">APROVAÇÃO PETROBRAS DO LIVRO DE PROJETO </v>
          </cell>
          <cell r="E187">
            <v>0.49199999999999999</v>
          </cell>
          <cell r="F187">
            <v>1</v>
          </cell>
          <cell r="H187">
            <v>0</v>
          </cell>
          <cell r="I187">
            <v>0</v>
          </cell>
          <cell r="O187">
            <v>30</v>
          </cell>
        </row>
        <row r="188">
          <cell r="H188">
            <v>0</v>
          </cell>
          <cell r="I188">
            <v>0</v>
          </cell>
        </row>
        <row r="189">
          <cell r="A189">
            <v>5</v>
          </cell>
          <cell r="B189" t="str">
            <v xml:space="preserve"> 1.1.1.3.4  </v>
          </cell>
          <cell r="C189" t="str">
            <v xml:space="preserve"> MAQUETE ELETRONICA  </v>
          </cell>
          <cell r="H189">
            <v>0</v>
          </cell>
          <cell r="I189">
            <v>0</v>
          </cell>
          <cell r="J189" t="str">
            <v xml:space="preserve"> </v>
          </cell>
          <cell r="K189" t="str">
            <v xml:space="preserve"> </v>
          </cell>
          <cell r="L189" t="str">
            <v xml:space="preserve"> </v>
          </cell>
          <cell r="M189" t="str">
            <v xml:space="preserve"> </v>
          </cell>
          <cell r="N189">
            <v>5</v>
          </cell>
          <cell r="O189" t="str">
            <v xml:space="preserve"> </v>
          </cell>
        </row>
        <row r="190">
          <cell r="H190">
            <v>0</v>
          </cell>
          <cell r="I190">
            <v>0</v>
          </cell>
        </row>
        <row r="191">
          <cell r="A191">
            <v>6</v>
          </cell>
          <cell r="B191" t="str">
            <v xml:space="preserve"> 1.1.1.3.4.1</v>
          </cell>
          <cell r="C191" t="str">
            <v>CUSTOMIZAÇÃO DAS NOVAS "SPECS" DA TUBULAÇÃO</v>
          </cell>
          <cell r="E191">
            <v>0.61499999999999999</v>
          </cell>
          <cell r="F191">
            <v>1</v>
          </cell>
          <cell r="H191">
            <v>0</v>
          </cell>
          <cell r="I191">
            <v>0</v>
          </cell>
          <cell r="O191">
            <v>15</v>
          </cell>
        </row>
        <row r="192">
          <cell r="A192">
            <v>6</v>
          </cell>
          <cell r="B192" t="str">
            <v xml:space="preserve"> 1.1.1.3.4.2</v>
          </cell>
          <cell r="C192" t="str">
            <v>MODELAMENTO DOS EQUIPAMENTOS E BASES</v>
          </cell>
          <cell r="E192">
            <v>1.23</v>
          </cell>
          <cell r="F192">
            <v>1</v>
          </cell>
          <cell r="H192">
            <v>0</v>
          </cell>
          <cell r="I192">
            <v>0</v>
          </cell>
          <cell r="O192">
            <v>30</v>
          </cell>
        </row>
        <row r="193">
          <cell r="A193">
            <v>6</v>
          </cell>
          <cell r="B193" t="str">
            <v xml:space="preserve"> 1.1.1.3.4.3</v>
          </cell>
          <cell r="C193" t="str">
            <v>MODELAMENTO DAS ESTRUTURAS DE PIPE-RACKS</v>
          </cell>
          <cell r="E193">
            <v>0.82000000000000006</v>
          </cell>
          <cell r="F193">
            <v>1</v>
          </cell>
          <cell r="H193">
            <v>0</v>
          </cell>
          <cell r="I193">
            <v>0</v>
          </cell>
          <cell r="O193">
            <v>20</v>
          </cell>
        </row>
        <row r="194">
          <cell r="A194">
            <v>6</v>
          </cell>
          <cell r="B194" t="str">
            <v xml:space="preserve"> 1.1.1.3.4.4</v>
          </cell>
          <cell r="C194" t="str">
            <v>MODELAMENTO DAS ESTRUTURAS DE CONCRETO E/OU METÁLICA</v>
          </cell>
          <cell r="E194">
            <v>0.82000000000000006</v>
          </cell>
          <cell r="F194">
            <v>1</v>
          </cell>
          <cell r="H194">
            <v>0</v>
          </cell>
          <cell r="I194">
            <v>0</v>
          </cell>
          <cell r="O194">
            <v>20</v>
          </cell>
        </row>
        <row r="195">
          <cell r="A195">
            <v>6</v>
          </cell>
          <cell r="B195" t="str">
            <v xml:space="preserve"> 1.1.1.3.4.5</v>
          </cell>
          <cell r="C195" t="str">
            <v>ARRUAMENTO E ÁREA DE TUBOVIAS</v>
          </cell>
          <cell r="E195">
            <v>0.61499999999999999</v>
          </cell>
          <cell r="F195">
            <v>1</v>
          </cell>
          <cell r="H195">
            <v>0</v>
          </cell>
          <cell r="I195">
            <v>0</v>
          </cell>
          <cell r="O195">
            <v>15</v>
          </cell>
        </row>
        <row r="197">
          <cell r="C197" t="str">
            <v>SUB-TOTAL - HDS NAFTA CRAQUEADA</v>
          </cell>
        </row>
        <row r="199">
          <cell r="A199">
            <v>3</v>
          </cell>
          <cell r="B199" t="str">
            <v>1.1.2</v>
          </cell>
          <cell r="C199" t="str">
            <v xml:space="preserve">UNIDADE 2315 HDT DE NAFTA DE COQUE  </v>
          </cell>
          <cell r="H199">
            <v>0</v>
          </cell>
          <cell r="I199">
            <v>0</v>
          </cell>
          <cell r="J199" t="str">
            <v xml:space="preserve"> </v>
          </cell>
          <cell r="K199" t="str">
            <v xml:space="preserve"> </v>
          </cell>
          <cell r="L199">
            <v>26</v>
          </cell>
          <cell r="M199" t="str">
            <v xml:space="preserve"> </v>
          </cell>
          <cell r="N199" t="str">
            <v xml:space="preserve"> </v>
          </cell>
          <cell r="O199" t="str">
            <v xml:space="preserve"> </v>
          </cell>
        </row>
        <row r="200">
          <cell r="A200">
            <v>4</v>
          </cell>
          <cell r="B200" t="str">
            <v xml:space="preserve"> 1.1.2.1  </v>
          </cell>
          <cell r="C200" t="str">
            <v xml:space="preserve"> MOBILIZAÇÃO  </v>
          </cell>
          <cell r="H200">
            <v>0</v>
          </cell>
          <cell r="I200">
            <v>0</v>
          </cell>
          <cell r="J200" t="str">
            <v xml:space="preserve"> </v>
          </cell>
          <cell r="K200" t="str">
            <v xml:space="preserve"> </v>
          </cell>
          <cell r="L200" t="str">
            <v xml:space="preserve"> </v>
          </cell>
          <cell r="M200">
            <v>10</v>
          </cell>
          <cell r="N200" t="str">
            <v xml:space="preserve"> </v>
          </cell>
          <cell r="O200" t="str">
            <v xml:space="preserve"> </v>
          </cell>
        </row>
        <row r="201">
          <cell r="A201">
            <v>5</v>
          </cell>
          <cell r="B201" t="str">
            <v xml:space="preserve"> 1.1.2.1.1  </v>
          </cell>
          <cell r="C201" t="str">
            <v xml:space="preserve"> KICK OFF MEETING  </v>
          </cell>
          <cell r="E201">
            <v>0.5</v>
          </cell>
          <cell r="F201">
            <v>1</v>
          </cell>
          <cell r="H201">
            <v>0</v>
          </cell>
          <cell r="I201">
            <v>0</v>
          </cell>
          <cell r="J201" t="str">
            <v xml:space="preserve"> </v>
          </cell>
          <cell r="K201" t="str">
            <v xml:space="preserve"> </v>
          </cell>
          <cell r="L201" t="str">
            <v xml:space="preserve"> </v>
          </cell>
          <cell r="M201" t="str">
            <v xml:space="preserve"> </v>
          </cell>
          <cell r="N201">
            <v>5</v>
          </cell>
          <cell r="O201" t="str">
            <v xml:space="preserve"> </v>
          </cell>
        </row>
        <row r="202">
          <cell r="A202">
            <v>5</v>
          </cell>
          <cell r="B202" t="str">
            <v xml:space="preserve"> 1.1.2.1.2  </v>
          </cell>
          <cell r="C202" t="str">
            <v xml:space="preserve"> MOBILIZAÇÃO, PLANEJAMENTO. MANUTENÇÃO  </v>
          </cell>
          <cell r="H202">
            <v>0</v>
          </cell>
          <cell r="I202">
            <v>0</v>
          </cell>
          <cell r="J202" t="str">
            <v xml:space="preserve"> </v>
          </cell>
          <cell r="K202" t="str">
            <v xml:space="preserve"> </v>
          </cell>
          <cell r="L202" t="str">
            <v xml:space="preserve"> </v>
          </cell>
          <cell r="M202" t="str">
            <v xml:space="preserve"> </v>
          </cell>
          <cell r="N202">
            <v>75</v>
          </cell>
          <cell r="O202" t="str">
            <v xml:space="preserve"> </v>
          </cell>
        </row>
        <row r="203">
          <cell r="A203">
            <v>6</v>
          </cell>
          <cell r="B203" t="str">
            <v xml:space="preserve"> 1.1.2.1.2.1  </v>
          </cell>
          <cell r="C203" t="str">
            <v xml:space="preserve"> MOBILIZAÇÃO DAS EQUIPES  </v>
          </cell>
          <cell r="H203">
            <v>0</v>
          </cell>
          <cell r="I203">
            <v>0</v>
          </cell>
          <cell r="J203" t="str">
            <v xml:space="preserve"> </v>
          </cell>
          <cell r="K203" t="str">
            <v xml:space="preserve"> </v>
          </cell>
          <cell r="L203" t="str">
            <v xml:space="preserve"> </v>
          </cell>
          <cell r="M203" t="str">
            <v xml:space="preserve"> </v>
          </cell>
          <cell r="N203" t="str">
            <v xml:space="preserve"> </v>
          </cell>
          <cell r="O203">
            <v>10</v>
          </cell>
        </row>
        <row r="204">
          <cell r="B204" t="str">
            <v xml:space="preserve"> 1.1.2.1.2.1.1</v>
          </cell>
          <cell r="C204" t="str">
            <v xml:space="preserve"> MOBILIZAÇÃO DA EQUIPE NO ESCRITÓRIO SEDE DA CONTRATADA</v>
          </cell>
          <cell r="E204">
            <v>3.7499999999999999E-2</v>
          </cell>
          <cell r="F204">
            <v>1</v>
          </cell>
          <cell r="H204">
            <v>0</v>
          </cell>
          <cell r="I204">
            <v>0</v>
          </cell>
        </row>
        <row r="205">
          <cell r="B205" t="str">
            <v xml:space="preserve"> 1.1.2.1.2.1.2</v>
          </cell>
          <cell r="C205" t="str">
            <v xml:space="preserve"> MOBILIZAÇÃO DA EQUIPE MÍNIMA LOTADA NA UM-REPAR</v>
          </cell>
          <cell r="E205">
            <v>0.71249999999999991</v>
          </cell>
          <cell r="F205">
            <v>1</v>
          </cell>
          <cell r="H205">
            <v>0</v>
          </cell>
          <cell r="I205">
            <v>0</v>
          </cell>
        </row>
        <row r="206">
          <cell r="A206">
            <v>6</v>
          </cell>
          <cell r="B206" t="str">
            <v xml:space="preserve"> 1.1.2.1.2.2  </v>
          </cell>
          <cell r="C206" t="str">
            <v xml:space="preserve"> PLANEJAMENTO  </v>
          </cell>
          <cell r="H206">
            <v>0</v>
          </cell>
          <cell r="I206">
            <v>0</v>
          </cell>
          <cell r="J206" t="str">
            <v xml:space="preserve"> </v>
          </cell>
          <cell r="K206" t="str">
            <v xml:space="preserve"> </v>
          </cell>
          <cell r="L206" t="str">
            <v xml:space="preserve"> </v>
          </cell>
          <cell r="M206" t="str">
            <v xml:space="preserve"> </v>
          </cell>
          <cell r="N206" t="str">
            <v xml:space="preserve"> </v>
          </cell>
          <cell r="O206">
            <v>40</v>
          </cell>
        </row>
        <row r="207">
          <cell r="B207" t="str">
            <v>1.1.2.1.2.2.1</v>
          </cell>
          <cell r="C207" t="str">
            <v>ORGANIZAÇÃO, RESPONSABILIDADE, AUTORIDADE E RECURSOS</v>
          </cell>
          <cell r="H207">
            <v>0</v>
          </cell>
          <cell r="I207">
            <v>0</v>
          </cell>
        </row>
        <row r="208">
          <cell r="B208" t="str">
            <v>1.1.2.1.2.2.1.1</v>
          </cell>
          <cell r="C208" t="str">
            <v>ORGANOGRAMAS</v>
          </cell>
          <cell r="E208">
            <v>0.15</v>
          </cell>
          <cell r="F208">
            <v>1</v>
          </cell>
          <cell r="H208">
            <v>0</v>
          </cell>
          <cell r="I208">
            <v>0</v>
          </cell>
        </row>
        <row r="209">
          <cell r="B209" t="str">
            <v>1.1.2.1.2.2.1.2</v>
          </cell>
          <cell r="C209" t="str">
            <v>CURRÍCULOS</v>
          </cell>
          <cell r="E209">
            <v>0.15</v>
          </cell>
          <cell r="F209">
            <v>1</v>
          </cell>
          <cell r="H209">
            <v>0</v>
          </cell>
          <cell r="I209">
            <v>0</v>
          </cell>
        </row>
        <row r="210">
          <cell r="B210" t="str">
            <v>1.1.2.1.2.2.2</v>
          </cell>
          <cell r="C210" t="str">
            <v>RECURSOS</v>
          </cell>
          <cell r="H210">
            <v>0</v>
          </cell>
          <cell r="I210">
            <v>0</v>
          </cell>
        </row>
        <row r="211">
          <cell r="B211" t="str">
            <v>1.1.2.1.2.2.2.1</v>
          </cell>
          <cell r="C211" t="str">
            <v>HISTOGRAMA DE MÃO DE OBRA</v>
          </cell>
          <cell r="E211">
            <v>0.3</v>
          </cell>
          <cell r="F211">
            <v>1</v>
          </cell>
          <cell r="H211">
            <v>0</v>
          </cell>
          <cell r="I211">
            <v>0</v>
          </cell>
        </row>
        <row r="212">
          <cell r="B212" t="str">
            <v>1.1.2.1.2.2.3</v>
          </cell>
          <cell r="C212" t="str">
            <v>PROCEDIMENTO DE PLANEJAMENTO DE PROJETO</v>
          </cell>
          <cell r="H212">
            <v>0</v>
          </cell>
          <cell r="I212">
            <v>0</v>
          </cell>
        </row>
        <row r="213">
          <cell r="B213" t="str">
            <v>1.1.2.1.2.2.3.1</v>
          </cell>
          <cell r="C213" t="str">
            <v>EAP DETALHADA</v>
          </cell>
          <cell r="E213">
            <v>0.26999999999999996</v>
          </cell>
          <cell r="F213">
            <v>1</v>
          </cell>
          <cell r="H213">
            <v>0</v>
          </cell>
          <cell r="I213">
            <v>0</v>
          </cell>
        </row>
        <row r="214">
          <cell r="B214" t="str">
            <v>1.1.2.1.2.2.3.2</v>
          </cell>
          <cell r="C214" t="str">
            <v>LISTA DE DOCUMENTOS DA U-2316 - UHDS</v>
          </cell>
          <cell r="E214">
            <v>0.36</v>
          </cell>
          <cell r="F214">
            <v>1</v>
          </cell>
          <cell r="H214">
            <v>0</v>
          </cell>
          <cell r="I214">
            <v>0</v>
          </cell>
        </row>
        <row r="215">
          <cell r="B215" t="str">
            <v>1.1.2.1.2.2.3.3</v>
          </cell>
          <cell r="C215" t="str">
            <v>CRONOGRAMA DE EXECUÇÃO FÍSICA DETALHADO</v>
          </cell>
          <cell r="E215">
            <v>0.36</v>
          </cell>
          <cell r="F215">
            <v>1</v>
          </cell>
          <cell r="H215">
            <v>0</v>
          </cell>
          <cell r="I215">
            <v>0</v>
          </cell>
        </row>
        <row r="216">
          <cell r="B216" t="str">
            <v>1.1.2.1.2.2.3.4</v>
          </cell>
          <cell r="C216" t="str">
            <v>CURVA DE EXECUÇÃO FÍSICA</v>
          </cell>
          <cell r="E216">
            <v>0.18</v>
          </cell>
          <cell r="F216">
            <v>1</v>
          </cell>
          <cell r="H216">
            <v>0</v>
          </cell>
          <cell r="I216">
            <v>0</v>
          </cell>
        </row>
        <row r="217">
          <cell r="B217" t="str">
            <v>1.1.2.1.2.2.3.5</v>
          </cell>
          <cell r="C217" t="str">
            <v>CRONOGRAMA DE EXECUÇÃO FÍSICA-FINANCEIRO DETALHADO</v>
          </cell>
          <cell r="E217">
            <v>0.18</v>
          </cell>
          <cell r="F217">
            <v>1</v>
          </cell>
          <cell r="H217">
            <v>0</v>
          </cell>
          <cell r="I217">
            <v>0</v>
          </cell>
        </row>
        <row r="218">
          <cell r="B218" t="str">
            <v>1.1.2.1.2.2.3.6</v>
          </cell>
          <cell r="C218" t="str">
            <v>CURVA DE EXECUÇÃO FÍSICA-FINANCEIRA</v>
          </cell>
          <cell r="E218">
            <v>0.18</v>
          </cell>
          <cell r="F218">
            <v>1</v>
          </cell>
          <cell r="H218">
            <v>0</v>
          </cell>
          <cell r="I218">
            <v>0</v>
          </cell>
        </row>
        <row r="219">
          <cell r="B219" t="str">
            <v>1.1.2.1.2.2.3.7</v>
          </cell>
          <cell r="C219" t="str">
            <v>PROCEDIMENTO DE MEDIÇÃO DE SERVIÇOS</v>
          </cell>
          <cell r="E219">
            <v>0.26999999999999996</v>
          </cell>
          <cell r="F219">
            <v>1</v>
          </cell>
          <cell r="H219">
            <v>0</v>
          </cell>
          <cell r="I219">
            <v>0</v>
          </cell>
        </row>
        <row r="220">
          <cell r="B220" t="str">
            <v>1.1.2.1.2.2.4</v>
          </cell>
          <cell r="C220" t="str">
            <v>PROCEDIMENTOS DE QSMS</v>
          </cell>
          <cell r="H220">
            <v>0</v>
          </cell>
          <cell r="I220">
            <v>0</v>
          </cell>
        </row>
        <row r="221">
          <cell r="B221" t="str">
            <v>1.1.2.1.2.2.4.1</v>
          </cell>
          <cell r="C221" t="str">
            <v>MANUAL DA QUALIDADE DE PROJETO DE PRÉ-DETALHAMENTO</v>
          </cell>
          <cell r="E221">
            <v>0.42</v>
          </cell>
          <cell r="F221">
            <v>1</v>
          </cell>
          <cell r="H221">
            <v>0</v>
          </cell>
          <cell r="I221">
            <v>0</v>
          </cell>
        </row>
        <row r="222">
          <cell r="B222" t="str">
            <v>1.1.2.1.2.2.4.2</v>
          </cell>
          <cell r="C222" t="str">
            <v>PLANO DA QUALIDADE</v>
          </cell>
          <cell r="E222">
            <v>0.18</v>
          </cell>
          <cell r="F222">
            <v>1</v>
          </cell>
          <cell r="H222">
            <v>0</v>
          </cell>
          <cell r="I222">
            <v>0</v>
          </cell>
        </row>
        <row r="223">
          <cell r="A223">
            <v>6</v>
          </cell>
          <cell r="B223" t="str">
            <v xml:space="preserve">1.1.2.1.2.3  </v>
          </cell>
          <cell r="C223" t="str">
            <v xml:space="preserve"> MANUTENÇÃO DAS EQUIPES  </v>
          </cell>
          <cell r="H223">
            <v>0</v>
          </cell>
          <cell r="I223">
            <v>0</v>
          </cell>
          <cell r="J223" t="str">
            <v xml:space="preserve"> </v>
          </cell>
          <cell r="K223" t="str">
            <v xml:space="preserve"> </v>
          </cell>
          <cell r="L223" t="str">
            <v xml:space="preserve"> </v>
          </cell>
          <cell r="M223" t="str">
            <v xml:space="preserve"> </v>
          </cell>
          <cell r="N223" t="str">
            <v xml:space="preserve"> </v>
          </cell>
          <cell r="O223">
            <v>50</v>
          </cell>
        </row>
        <row r="224">
          <cell r="B224" t="str">
            <v>1.1.2.1.2.3.1</v>
          </cell>
          <cell r="C224" t="str">
            <v>MANUTENÇÃO DA EQUIPE NO ESCRITÓRIO SEDE DA CONTRATADA</v>
          </cell>
          <cell r="E224">
            <v>0</v>
          </cell>
          <cell r="F224">
            <v>1</v>
          </cell>
          <cell r="H224">
            <v>0</v>
          </cell>
          <cell r="I224">
            <v>0</v>
          </cell>
        </row>
        <row r="225">
          <cell r="B225" t="str">
            <v>1.1.2.1.2.3.2</v>
          </cell>
          <cell r="C225" t="str">
            <v>MANUTENÇÃO DA EQUIPE MÍNIMA LOTADA NA UM-REPAR</v>
          </cell>
          <cell r="E225">
            <v>0</v>
          </cell>
          <cell r="F225">
            <v>1</v>
          </cell>
          <cell r="H225">
            <v>0</v>
          </cell>
          <cell r="I225">
            <v>0</v>
          </cell>
        </row>
        <row r="226">
          <cell r="A226">
            <v>5</v>
          </cell>
          <cell r="B226" t="str">
            <v xml:space="preserve"> 1.1.2.1.3  </v>
          </cell>
          <cell r="C226" t="str">
            <v xml:space="preserve"> DESMOBILIZAÇÃO  </v>
          </cell>
          <cell r="E226">
            <v>2</v>
          </cell>
          <cell r="F226">
            <v>1</v>
          </cell>
          <cell r="H226">
            <v>0</v>
          </cell>
          <cell r="I226">
            <v>0</v>
          </cell>
          <cell r="J226" t="str">
            <v xml:space="preserve"> </v>
          </cell>
          <cell r="K226" t="str">
            <v xml:space="preserve"> </v>
          </cell>
          <cell r="L226" t="str">
            <v xml:space="preserve"> </v>
          </cell>
          <cell r="M226" t="str">
            <v xml:space="preserve"> </v>
          </cell>
          <cell r="N226">
            <v>20</v>
          </cell>
          <cell r="O226" t="str">
            <v xml:space="preserve"> </v>
          </cell>
        </row>
        <row r="227">
          <cell r="A227">
            <v>4</v>
          </cell>
          <cell r="B227" t="str">
            <v xml:space="preserve"> 1.1.2.2  </v>
          </cell>
          <cell r="C227" t="str">
            <v xml:space="preserve"> INFRA-ESTRUTURA  </v>
          </cell>
          <cell r="H227">
            <v>0</v>
          </cell>
          <cell r="I227">
            <v>0</v>
          </cell>
          <cell r="J227" t="str">
            <v xml:space="preserve"> </v>
          </cell>
          <cell r="K227" t="str">
            <v xml:space="preserve"> </v>
          </cell>
          <cell r="L227" t="str">
            <v xml:space="preserve"> </v>
          </cell>
          <cell r="M227">
            <v>8</v>
          </cell>
          <cell r="N227" t="str">
            <v xml:space="preserve"> </v>
          </cell>
          <cell r="O227" t="str">
            <v xml:space="preserve"> </v>
          </cell>
        </row>
        <row r="228">
          <cell r="A228">
            <v>5</v>
          </cell>
          <cell r="B228" t="str">
            <v xml:space="preserve"> 1.1.2.2.1  </v>
          </cell>
          <cell r="C228" t="str">
            <v xml:space="preserve"> ESCRITÓRIO DA CONTRATADA NA UN-REPAR  </v>
          </cell>
          <cell r="H228">
            <v>0</v>
          </cell>
          <cell r="I228">
            <v>0</v>
          </cell>
          <cell r="J228" t="str">
            <v xml:space="preserve"> </v>
          </cell>
          <cell r="K228" t="str">
            <v xml:space="preserve"> </v>
          </cell>
          <cell r="L228" t="str">
            <v xml:space="preserve"> </v>
          </cell>
          <cell r="M228" t="str">
            <v xml:space="preserve"> </v>
          </cell>
          <cell r="N228">
            <v>100</v>
          </cell>
          <cell r="O228" t="str">
            <v xml:space="preserve"> </v>
          </cell>
        </row>
        <row r="229">
          <cell r="B229" t="str">
            <v>1.1.2.2.1.1</v>
          </cell>
          <cell r="C229" t="str">
            <v xml:space="preserve">IMPLANTAÇÃO DO ESCRITÓRIO DA CONTRATADA NA UN-REPAR  </v>
          </cell>
          <cell r="E229">
            <v>0.8</v>
          </cell>
          <cell r="F229">
            <v>1</v>
          </cell>
          <cell r="H229">
            <v>0</v>
          </cell>
          <cell r="I229">
            <v>0</v>
          </cell>
          <cell r="O229">
            <v>10</v>
          </cell>
        </row>
        <row r="230">
          <cell r="B230" t="str">
            <v>1.1.2.2.1.2</v>
          </cell>
          <cell r="C230" t="str">
            <v xml:space="preserve">MANUTENÇÃO ESCRITÓRIO DA CONTRATADA NA UN-REPAR  </v>
          </cell>
          <cell r="E230">
            <v>7.2000000000000011</v>
          </cell>
          <cell r="F230">
            <v>1</v>
          </cell>
          <cell r="H230">
            <v>0</v>
          </cell>
          <cell r="I230">
            <v>0</v>
          </cell>
          <cell r="O230">
            <v>90</v>
          </cell>
        </row>
        <row r="231">
          <cell r="H231">
            <v>0</v>
          </cell>
          <cell r="I231">
            <v>0</v>
          </cell>
        </row>
        <row r="232">
          <cell r="A232">
            <v>4</v>
          </cell>
          <cell r="B232" t="str">
            <v xml:space="preserve"> 1.1.2.3  </v>
          </cell>
          <cell r="C232" t="str">
            <v xml:space="preserve"> PROJETOS CIVIS E ELETRONICOS  </v>
          </cell>
          <cell r="H232">
            <v>0</v>
          </cell>
          <cell r="I232">
            <v>0</v>
          </cell>
          <cell r="J232" t="str">
            <v xml:space="preserve"> </v>
          </cell>
          <cell r="K232" t="str">
            <v xml:space="preserve"> </v>
          </cell>
          <cell r="L232" t="str">
            <v xml:space="preserve"> </v>
          </cell>
          <cell r="M232">
            <v>82</v>
          </cell>
          <cell r="N232" t="str">
            <v xml:space="preserve"> </v>
          </cell>
          <cell r="O232" t="str">
            <v xml:space="preserve"> </v>
          </cell>
        </row>
        <row r="233">
          <cell r="A233">
            <v>5</v>
          </cell>
          <cell r="B233" t="str">
            <v xml:space="preserve"> 1.1.2.3.1  </v>
          </cell>
          <cell r="C233" t="str">
            <v xml:space="preserve"> CIVIL  </v>
          </cell>
          <cell r="H233">
            <v>0</v>
          </cell>
          <cell r="I233">
            <v>0</v>
          </cell>
          <cell r="J233" t="str">
            <v xml:space="preserve"> </v>
          </cell>
          <cell r="K233" t="str">
            <v xml:space="preserve"> </v>
          </cell>
          <cell r="L233" t="str">
            <v xml:space="preserve"> </v>
          </cell>
          <cell r="M233" t="str">
            <v xml:space="preserve"> </v>
          </cell>
          <cell r="N233">
            <v>15</v>
          </cell>
          <cell r="O233" t="str">
            <v xml:space="preserve"> </v>
          </cell>
        </row>
        <row r="234">
          <cell r="A234">
            <v>6</v>
          </cell>
          <cell r="B234" t="str">
            <v xml:space="preserve"> 1.1.2.3.1.1  </v>
          </cell>
          <cell r="C234" t="str">
            <v xml:space="preserve"> ESTRUTURA  </v>
          </cell>
          <cell r="H234">
            <v>0</v>
          </cell>
          <cell r="I234">
            <v>0</v>
          </cell>
          <cell r="J234" t="str">
            <v xml:space="preserve"> </v>
          </cell>
          <cell r="K234" t="str">
            <v xml:space="preserve"> </v>
          </cell>
          <cell r="L234" t="str">
            <v xml:space="preserve"> </v>
          </cell>
          <cell r="M234" t="str">
            <v xml:space="preserve"> </v>
          </cell>
          <cell r="N234" t="str">
            <v xml:space="preserve"> </v>
          </cell>
          <cell r="O234">
            <v>40</v>
          </cell>
        </row>
        <row r="235">
          <cell r="A235">
            <v>6</v>
          </cell>
          <cell r="B235" t="str">
            <v xml:space="preserve"> 1.1.2.3.1.2  </v>
          </cell>
          <cell r="C235" t="str">
            <v xml:space="preserve"> ARQUITETONICO  </v>
          </cell>
          <cell r="H235">
            <v>0</v>
          </cell>
          <cell r="I235">
            <v>0</v>
          </cell>
          <cell r="J235" t="str">
            <v xml:space="preserve"> </v>
          </cell>
          <cell r="K235" t="str">
            <v xml:space="preserve"> </v>
          </cell>
          <cell r="L235" t="str">
            <v xml:space="preserve"> </v>
          </cell>
          <cell r="M235" t="str">
            <v xml:space="preserve"> </v>
          </cell>
          <cell r="N235" t="str">
            <v xml:space="preserve"> </v>
          </cell>
          <cell r="O235">
            <v>30</v>
          </cell>
        </row>
        <row r="236">
          <cell r="A236">
            <v>6</v>
          </cell>
          <cell r="B236" t="str">
            <v xml:space="preserve"> 1.1.2.3.1.3  </v>
          </cell>
          <cell r="C236" t="str">
            <v xml:space="preserve"> UNDERGROUD  </v>
          </cell>
          <cell r="H236">
            <v>0</v>
          </cell>
          <cell r="I236">
            <v>0</v>
          </cell>
          <cell r="J236" t="str">
            <v xml:space="preserve"> </v>
          </cell>
          <cell r="K236" t="str">
            <v xml:space="preserve"> </v>
          </cell>
          <cell r="L236" t="str">
            <v xml:space="preserve"> </v>
          </cell>
          <cell r="M236" t="str">
            <v xml:space="preserve"> </v>
          </cell>
          <cell r="N236" t="str">
            <v xml:space="preserve"> </v>
          </cell>
          <cell r="O236">
            <v>30</v>
          </cell>
        </row>
        <row r="237">
          <cell r="A237">
            <v>5</v>
          </cell>
          <cell r="B237" t="str">
            <v xml:space="preserve"> 1.1.2.3.2  </v>
          </cell>
          <cell r="C237" t="str">
            <v xml:space="preserve"> ELETROMECÂNICOS  </v>
          </cell>
          <cell r="H237">
            <v>0</v>
          </cell>
          <cell r="I237">
            <v>0</v>
          </cell>
          <cell r="J237" t="str">
            <v xml:space="preserve"> </v>
          </cell>
          <cell r="K237" t="str">
            <v xml:space="preserve"> </v>
          </cell>
          <cell r="L237" t="str">
            <v xml:space="preserve"> </v>
          </cell>
          <cell r="M237" t="str">
            <v xml:space="preserve"> </v>
          </cell>
          <cell r="N237">
            <v>78</v>
          </cell>
          <cell r="O237" t="str">
            <v xml:space="preserve"> </v>
          </cell>
        </row>
        <row r="238">
          <cell r="A238">
            <v>6</v>
          </cell>
          <cell r="B238" t="str">
            <v xml:space="preserve"> 1.1.2.3.2.1  </v>
          </cell>
          <cell r="C238" t="str">
            <v xml:space="preserve"> PROCESSO  </v>
          </cell>
          <cell r="H238">
            <v>0</v>
          </cell>
          <cell r="I238">
            <v>0</v>
          </cell>
          <cell r="J238" t="str">
            <v xml:space="preserve"> </v>
          </cell>
          <cell r="K238" t="str">
            <v xml:space="preserve"> </v>
          </cell>
          <cell r="L238" t="str">
            <v xml:space="preserve"> </v>
          </cell>
          <cell r="M238" t="str">
            <v xml:space="preserve"> </v>
          </cell>
          <cell r="N238" t="str">
            <v xml:space="preserve"> </v>
          </cell>
          <cell r="O238">
            <v>25</v>
          </cell>
        </row>
        <row r="239">
          <cell r="A239">
            <v>6</v>
          </cell>
          <cell r="B239" t="str">
            <v xml:space="preserve"> 1.1.2.3.2.2  </v>
          </cell>
          <cell r="C239" t="str">
            <v xml:space="preserve"> EQUIPAMENTOS  </v>
          </cell>
          <cell r="H239">
            <v>0</v>
          </cell>
          <cell r="I239">
            <v>0</v>
          </cell>
          <cell r="J239" t="str">
            <v xml:space="preserve"> </v>
          </cell>
          <cell r="K239" t="str">
            <v xml:space="preserve"> </v>
          </cell>
          <cell r="L239" t="str">
            <v xml:space="preserve"> </v>
          </cell>
          <cell r="M239" t="str">
            <v xml:space="preserve"> </v>
          </cell>
          <cell r="N239" t="str">
            <v xml:space="preserve"> </v>
          </cell>
          <cell r="O239">
            <v>15</v>
          </cell>
        </row>
        <row r="240">
          <cell r="A240">
            <v>6</v>
          </cell>
          <cell r="B240" t="str">
            <v xml:space="preserve"> 1.1.2.3.2.3  </v>
          </cell>
          <cell r="C240" t="str">
            <v xml:space="preserve"> TUBULAÇÃO  </v>
          </cell>
          <cell r="H240">
            <v>0</v>
          </cell>
          <cell r="I240">
            <v>0</v>
          </cell>
          <cell r="J240" t="str">
            <v xml:space="preserve"> </v>
          </cell>
          <cell r="K240" t="str">
            <v xml:space="preserve"> </v>
          </cell>
          <cell r="L240" t="str">
            <v xml:space="preserve"> </v>
          </cell>
          <cell r="M240" t="str">
            <v xml:space="preserve"> </v>
          </cell>
          <cell r="N240" t="str">
            <v xml:space="preserve"> </v>
          </cell>
          <cell r="O240">
            <v>30</v>
          </cell>
        </row>
        <row r="241">
          <cell r="A241">
            <v>6</v>
          </cell>
          <cell r="B241" t="str">
            <v xml:space="preserve"> 1.1.2.3.2.4  </v>
          </cell>
          <cell r="C241" t="str">
            <v xml:space="preserve"> ELÉTRICA  </v>
          </cell>
          <cell r="H241">
            <v>0</v>
          </cell>
          <cell r="I241">
            <v>0</v>
          </cell>
          <cell r="J241" t="str">
            <v xml:space="preserve"> </v>
          </cell>
          <cell r="K241" t="str">
            <v xml:space="preserve"> </v>
          </cell>
          <cell r="L241" t="str">
            <v xml:space="preserve"> </v>
          </cell>
          <cell r="M241" t="str">
            <v xml:space="preserve"> </v>
          </cell>
          <cell r="N241" t="str">
            <v xml:space="preserve"> </v>
          </cell>
          <cell r="O241">
            <v>10</v>
          </cell>
        </row>
        <row r="242">
          <cell r="A242">
            <v>6</v>
          </cell>
          <cell r="B242" t="str">
            <v xml:space="preserve"> 1.1.2.3.2.5  </v>
          </cell>
          <cell r="C242" t="str">
            <v xml:space="preserve"> INSTRUMENTAÇÃO  </v>
          </cell>
          <cell r="H242">
            <v>0</v>
          </cell>
          <cell r="I242">
            <v>0</v>
          </cell>
          <cell r="J242" t="str">
            <v xml:space="preserve"> </v>
          </cell>
          <cell r="K242" t="str">
            <v xml:space="preserve"> </v>
          </cell>
          <cell r="L242" t="str">
            <v xml:space="preserve"> </v>
          </cell>
          <cell r="M242" t="str">
            <v xml:space="preserve"> </v>
          </cell>
          <cell r="N242" t="str">
            <v xml:space="preserve"> </v>
          </cell>
          <cell r="O242">
            <v>20</v>
          </cell>
        </row>
        <row r="243">
          <cell r="A243">
            <v>5</v>
          </cell>
          <cell r="B243" t="str">
            <v xml:space="preserve"> 1.1.2.3.3  </v>
          </cell>
          <cell r="C243" t="str">
            <v xml:space="preserve"> LIVRO DE PROJETO DE PRÉ DETALHAMENTO  </v>
          </cell>
          <cell r="H243">
            <v>0</v>
          </cell>
          <cell r="I243">
            <v>0</v>
          </cell>
          <cell r="J243" t="str">
            <v xml:space="preserve"> </v>
          </cell>
          <cell r="K243" t="str">
            <v xml:space="preserve"> </v>
          </cell>
          <cell r="L243" t="str">
            <v xml:space="preserve"> </v>
          </cell>
          <cell r="M243" t="str">
            <v xml:space="preserve"> </v>
          </cell>
          <cell r="N243">
            <v>2</v>
          </cell>
          <cell r="O243" t="str">
            <v xml:space="preserve"> </v>
          </cell>
        </row>
        <row r="244">
          <cell r="A244">
            <v>5</v>
          </cell>
          <cell r="B244" t="str">
            <v xml:space="preserve"> 1.1.2.3.4  </v>
          </cell>
          <cell r="C244" t="str">
            <v xml:space="preserve"> MAQUETE ELETRONICA  </v>
          </cell>
          <cell r="H244">
            <v>0</v>
          </cell>
          <cell r="I244">
            <v>0</v>
          </cell>
          <cell r="J244" t="str">
            <v xml:space="preserve"> </v>
          </cell>
          <cell r="K244" t="str">
            <v xml:space="preserve"> </v>
          </cell>
          <cell r="L244" t="str">
            <v xml:space="preserve"> </v>
          </cell>
          <cell r="M244" t="str">
            <v xml:space="preserve"> </v>
          </cell>
          <cell r="N244">
            <v>5</v>
          </cell>
          <cell r="O244" t="str">
            <v xml:space="preserve"> </v>
          </cell>
        </row>
        <row r="245">
          <cell r="C245" t="str">
            <v xml:space="preserve">SUB-TOTAL - UNIDADE 2315 HDT DE NAFTA DE COQUE  </v>
          </cell>
          <cell r="H245">
            <v>0</v>
          </cell>
          <cell r="I245">
            <v>0</v>
          </cell>
        </row>
        <row r="246">
          <cell r="H246">
            <v>0</v>
          </cell>
          <cell r="I246">
            <v>0</v>
          </cell>
        </row>
        <row r="247">
          <cell r="A247">
            <v>3</v>
          </cell>
          <cell r="B247" t="str">
            <v>1.1.3</v>
          </cell>
          <cell r="C247" t="str">
            <v xml:space="preserve">UNIDADE 3111 FRACIONADORA DE NAFTA  </v>
          </cell>
          <cell r="H247">
            <v>0</v>
          </cell>
          <cell r="I247">
            <v>0</v>
          </cell>
          <cell r="J247" t="str">
            <v xml:space="preserve"> </v>
          </cell>
          <cell r="K247" t="str">
            <v xml:space="preserve"> </v>
          </cell>
          <cell r="L247">
            <v>10</v>
          </cell>
          <cell r="M247" t="str">
            <v xml:space="preserve"> </v>
          </cell>
          <cell r="N247" t="str">
            <v xml:space="preserve"> </v>
          </cell>
          <cell r="O247" t="str">
            <v xml:space="preserve"> </v>
          </cell>
        </row>
        <row r="248">
          <cell r="A248">
            <v>4</v>
          </cell>
          <cell r="B248" t="str">
            <v xml:space="preserve"> 1.1.3.1  </v>
          </cell>
          <cell r="C248" t="str">
            <v xml:space="preserve"> MOBILIZAÇÃO  </v>
          </cell>
          <cell r="H248">
            <v>0</v>
          </cell>
          <cell r="I248">
            <v>0</v>
          </cell>
          <cell r="J248" t="str">
            <v xml:space="preserve"> </v>
          </cell>
          <cell r="K248" t="str">
            <v xml:space="preserve"> </v>
          </cell>
          <cell r="L248" t="str">
            <v xml:space="preserve"> </v>
          </cell>
          <cell r="M248">
            <v>10</v>
          </cell>
          <cell r="N248" t="str">
            <v xml:space="preserve"> </v>
          </cell>
          <cell r="O248" t="str">
            <v xml:space="preserve"> </v>
          </cell>
        </row>
        <row r="249">
          <cell r="A249">
            <v>5</v>
          </cell>
          <cell r="B249" t="str">
            <v xml:space="preserve"> 1.1.3.1.1  </v>
          </cell>
          <cell r="C249" t="str">
            <v xml:space="preserve"> KICK OFF MEETING  </v>
          </cell>
          <cell r="E249">
            <v>0.5</v>
          </cell>
          <cell r="F249">
            <v>1</v>
          </cell>
          <cell r="H249">
            <v>0</v>
          </cell>
          <cell r="I249">
            <v>0</v>
          </cell>
          <cell r="J249" t="str">
            <v xml:space="preserve"> </v>
          </cell>
          <cell r="K249" t="str">
            <v xml:space="preserve"> </v>
          </cell>
          <cell r="L249" t="str">
            <v xml:space="preserve"> </v>
          </cell>
          <cell r="M249" t="str">
            <v xml:space="preserve"> </v>
          </cell>
          <cell r="N249">
            <v>5</v>
          </cell>
          <cell r="O249" t="str">
            <v xml:space="preserve"> </v>
          </cell>
        </row>
        <row r="250">
          <cell r="A250">
            <v>5</v>
          </cell>
          <cell r="B250" t="str">
            <v xml:space="preserve"> 1.1.3.1.2  </v>
          </cell>
          <cell r="C250" t="str">
            <v xml:space="preserve"> MOBILIZAÇÃO, PLANEJAMENTO. MANUTENÇÃO  </v>
          </cell>
          <cell r="H250">
            <v>0</v>
          </cell>
          <cell r="I250">
            <v>0</v>
          </cell>
          <cell r="J250" t="str">
            <v xml:space="preserve"> </v>
          </cell>
          <cell r="K250" t="str">
            <v xml:space="preserve"> </v>
          </cell>
          <cell r="L250" t="str">
            <v xml:space="preserve"> </v>
          </cell>
          <cell r="M250" t="str">
            <v xml:space="preserve"> </v>
          </cell>
          <cell r="N250">
            <v>75</v>
          </cell>
          <cell r="O250" t="str">
            <v xml:space="preserve"> </v>
          </cell>
        </row>
        <row r="251">
          <cell r="A251">
            <v>6</v>
          </cell>
          <cell r="B251" t="str">
            <v xml:space="preserve"> 1.1.3.1.2.1  </v>
          </cell>
          <cell r="C251" t="str">
            <v xml:space="preserve"> MOBILIZAÇÃO DAS EQUIPES  </v>
          </cell>
          <cell r="H251">
            <v>0</v>
          </cell>
          <cell r="I251">
            <v>0</v>
          </cell>
          <cell r="J251" t="str">
            <v xml:space="preserve"> </v>
          </cell>
          <cell r="K251" t="str">
            <v xml:space="preserve"> </v>
          </cell>
          <cell r="L251" t="str">
            <v xml:space="preserve"> </v>
          </cell>
          <cell r="M251" t="str">
            <v xml:space="preserve"> </v>
          </cell>
          <cell r="N251" t="str">
            <v xml:space="preserve"> </v>
          </cell>
          <cell r="O251">
            <v>10</v>
          </cell>
        </row>
        <row r="252">
          <cell r="B252" t="str">
            <v>1.1.3.1.2.1.1</v>
          </cell>
          <cell r="C252" t="str">
            <v xml:space="preserve"> MOBILIZAÇÃO DA EQUIPE NO ESCRITÓRIO SEDE DA CONTRATADA</v>
          </cell>
          <cell r="E252">
            <v>3.7500000000000006E-2</v>
          </cell>
          <cell r="F252">
            <v>1</v>
          </cell>
          <cell r="H252">
            <v>0</v>
          </cell>
          <cell r="I252">
            <v>0</v>
          </cell>
        </row>
        <row r="253">
          <cell r="B253" t="str">
            <v>1.1.3.1.2.1.2</v>
          </cell>
          <cell r="C253" t="str">
            <v xml:space="preserve"> MOBILIZAÇÃO DA EQUIPE MÍNIMA LOTADA NA UM-REPAR</v>
          </cell>
          <cell r="E253">
            <v>0.71249999999999991</v>
          </cell>
          <cell r="F253">
            <v>1</v>
          </cell>
          <cell r="H253">
            <v>0</v>
          </cell>
          <cell r="I253">
            <v>0</v>
          </cell>
        </row>
        <row r="254">
          <cell r="A254">
            <v>6</v>
          </cell>
          <cell r="B254" t="str">
            <v xml:space="preserve">1.1.3.1.2.2  </v>
          </cell>
          <cell r="C254" t="str">
            <v xml:space="preserve"> PLANEJAMENTO  </v>
          </cell>
          <cell r="H254">
            <v>0</v>
          </cell>
          <cell r="I254">
            <v>0</v>
          </cell>
          <cell r="J254" t="str">
            <v xml:space="preserve"> </v>
          </cell>
          <cell r="K254" t="str">
            <v xml:space="preserve"> </v>
          </cell>
          <cell r="L254" t="str">
            <v xml:space="preserve"> </v>
          </cell>
          <cell r="M254" t="str">
            <v xml:space="preserve"> </v>
          </cell>
          <cell r="N254" t="str">
            <v xml:space="preserve"> </v>
          </cell>
          <cell r="O254">
            <v>40</v>
          </cell>
        </row>
        <row r="255">
          <cell r="B255" t="str">
            <v>1.1.3.1.2.2.1</v>
          </cell>
          <cell r="C255" t="str">
            <v>ORGANIZAÇÃO, RESPONSABILIDADE, AUTORIDADE E RECURSOS</v>
          </cell>
          <cell r="H255">
            <v>0</v>
          </cell>
          <cell r="I255">
            <v>0</v>
          </cell>
        </row>
        <row r="256">
          <cell r="B256" t="str">
            <v>1.1.3.1.2.2.1.1</v>
          </cell>
          <cell r="C256" t="str">
            <v>ORGANOGRAMAS</v>
          </cell>
          <cell r="E256">
            <v>0.15000000000000002</v>
          </cell>
          <cell r="F256">
            <v>1</v>
          </cell>
          <cell r="H256">
            <v>0</v>
          </cell>
          <cell r="I256">
            <v>0</v>
          </cell>
        </row>
        <row r="257">
          <cell r="B257" t="str">
            <v>1.1.3.1.2.2.1.2</v>
          </cell>
          <cell r="C257" t="str">
            <v>CURRÍCULOS</v>
          </cell>
          <cell r="E257">
            <v>0.15000000000000002</v>
          </cell>
          <cell r="F257">
            <v>1</v>
          </cell>
          <cell r="H257">
            <v>0</v>
          </cell>
          <cell r="I257">
            <v>0</v>
          </cell>
        </row>
        <row r="258">
          <cell r="B258" t="str">
            <v>1.1.3.1.2.2.2</v>
          </cell>
          <cell r="C258" t="str">
            <v>RECURSOS</v>
          </cell>
          <cell r="H258">
            <v>0</v>
          </cell>
          <cell r="I258">
            <v>0</v>
          </cell>
        </row>
        <row r="259">
          <cell r="B259" t="str">
            <v>1.1.3.1.2.2.2.1</v>
          </cell>
          <cell r="C259" t="str">
            <v>HISTOGRAMA DE MÃO DE OBRA</v>
          </cell>
          <cell r="E259">
            <v>0.30000000000000004</v>
          </cell>
          <cell r="F259">
            <v>1</v>
          </cell>
          <cell r="H259">
            <v>0</v>
          </cell>
          <cell r="I259">
            <v>0</v>
          </cell>
        </row>
        <row r="260">
          <cell r="B260" t="str">
            <v>1.1.3.1.2.2.3</v>
          </cell>
          <cell r="C260" t="str">
            <v>PROCEDIMENTO DE PLANEJAMENTO DE PROJETO</v>
          </cell>
          <cell r="H260">
            <v>0</v>
          </cell>
          <cell r="I260">
            <v>0</v>
          </cell>
        </row>
        <row r="261">
          <cell r="B261" t="str">
            <v>1.1.3.1.2.2.3.1</v>
          </cell>
          <cell r="C261" t="str">
            <v>EAP DETALHADA</v>
          </cell>
          <cell r="E261">
            <v>0.27</v>
          </cell>
          <cell r="F261">
            <v>1</v>
          </cell>
          <cell r="H261">
            <v>0</v>
          </cell>
          <cell r="I261">
            <v>0</v>
          </cell>
        </row>
        <row r="262">
          <cell r="B262" t="str">
            <v>1.1.3.1.2.2.3.2</v>
          </cell>
          <cell r="C262" t="str">
            <v>LISTA DE DOCUMENTOS DA U-2316 - UHDS</v>
          </cell>
          <cell r="E262">
            <v>0.36000000000000004</v>
          </cell>
          <cell r="F262">
            <v>1</v>
          </cell>
          <cell r="H262">
            <v>0</v>
          </cell>
          <cell r="I262">
            <v>0</v>
          </cell>
        </row>
        <row r="263">
          <cell r="B263" t="str">
            <v>1.1.3.1.2.2.3.3</v>
          </cell>
          <cell r="C263" t="str">
            <v>CRONOGRAMA DE EXECUÇÃO FÍSICA DETALHADO</v>
          </cell>
          <cell r="E263">
            <v>0.36000000000000004</v>
          </cell>
          <cell r="F263">
            <v>1</v>
          </cell>
          <cell r="H263">
            <v>0</v>
          </cell>
          <cell r="I263">
            <v>0</v>
          </cell>
        </row>
        <row r="264">
          <cell r="B264" t="str">
            <v>1.1.3.1.2.2.3.4</v>
          </cell>
          <cell r="C264" t="str">
            <v>CURVA DE EXECUÇÃO FÍSICA</v>
          </cell>
          <cell r="E264">
            <v>0.18000000000000002</v>
          </cell>
          <cell r="F264">
            <v>1</v>
          </cell>
          <cell r="H264">
            <v>0</v>
          </cell>
          <cell r="I264">
            <v>0</v>
          </cell>
        </row>
        <row r="265">
          <cell r="B265" t="str">
            <v>1.1.3.1.2.2.3.5</v>
          </cell>
          <cell r="C265" t="str">
            <v>CRONOGRAMA DE EXECUÇÃO FÍSICA-FINANCEIRO DETALHADO</v>
          </cell>
          <cell r="E265">
            <v>0.18000000000000002</v>
          </cell>
          <cell r="F265">
            <v>1</v>
          </cell>
          <cell r="H265">
            <v>0</v>
          </cell>
          <cell r="I265">
            <v>0</v>
          </cell>
        </row>
        <row r="266">
          <cell r="B266" t="str">
            <v>1.1.3.1.2.2.3.6</v>
          </cell>
          <cell r="C266" t="str">
            <v>CURVA DE EXECUÇÃO FÍSICA-FINANCEIRA</v>
          </cell>
          <cell r="E266">
            <v>0.18000000000000002</v>
          </cell>
          <cell r="F266">
            <v>1</v>
          </cell>
          <cell r="H266">
            <v>0</v>
          </cell>
          <cell r="I266">
            <v>0</v>
          </cell>
        </row>
        <row r="267">
          <cell r="B267" t="str">
            <v>1.1.3.1.2.2.3.7</v>
          </cell>
          <cell r="C267" t="str">
            <v>PROCEDIMENTO DE MEDIÇÃO DE SERVIÇOS</v>
          </cell>
          <cell r="E267">
            <v>0.27</v>
          </cell>
          <cell r="F267">
            <v>1</v>
          </cell>
          <cell r="H267">
            <v>0</v>
          </cell>
          <cell r="I267">
            <v>0</v>
          </cell>
        </row>
        <row r="268">
          <cell r="B268" t="str">
            <v>1.1.3.1.2.2.4</v>
          </cell>
          <cell r="C268" t="str">
            <v>PROCEDIMENTOS DE QSMS</v>
          </cell>
          <cell r="H268">
            <v>0</v>
          </cell>
          <cell r="I268">
            <v>0</v>
          </cell>
        </row>
        <row r="269">
          <cell r="B269" t="str">
            <v>1.1.3.1.2.2.4.1</v>
          </cell>
          <cell r="C269" t="str">
            <v>MANUAL DA QUALIDADE DE PROJETO DE PRÉ-DETALHAMENTO</v>
          </cell>
          <cell r="E269">
            <v>0.42000000000000004</v>
          </cell>
          <cell r="F269">
            <v>1</v>
          </cell>
          <cell r="H269">
            <v>0</v>
          </cell>
          <cell r="I269">
            <v>0</v>
          </cell>
        </row>
        <row r="270">
          <cell r="B270" t="str">
            <v>1.1.3.1.2.2.4.2</v>
          </cell>
          <cell r="C270" t="str">
            <v>PLANO DA QUALIDADE</v>
          </cell>
          <cell r="E270">
            <v>0.18000000000000002</v>
          </cell>
          <cell r="F270">
            <v>1</v>
          </cell>
          <cell r="H270">
            <v>0</v>
          </cell>
          <cell r="I270">
            <v>0</v>
          </cell>
        </row>
        <row r="271">
          <cell r="A271">
            <v>6</v>
          </cell>
          <cell r="B271" t="str">
            <v xml:space="preserve"> 1.1.3.1.2.3  </v>
          </cell>
          <cell r="C271" t="str">
            <v xml:space="preserve"> MANUTENÇÃO DAS EQUIPES  </v>
          </cell>
          <cell r="H271">
            <v>0</v>
          </cell>
          <cell r="I271">
            <v>0</v>
          </cell>
          <cell r="J271" t="str">
            <v xml:space="preserve"> </v>
          </cell>
          <cell r="K271" t="str">
            <v xml:space="preserve"> </v>
          </cell>
          <cell r="L271" t="str">
            <v xml:space="preserve"> </v>
          </cell>
          <cell r="M271" t="str">
            <v xml:space="preserve"> </v>
          </cell>
          <cell r="N271" t="str">
            <v xml:space="preserve"> </v>
          </cell>
          <cell r="O271">
            <v>50</v>
          </cell>
        </row>
        <row r="272">
          <cell r="B272" t="str">
            <v xml:space="preserve"> 1.1.3.1.2.3.1</v>
          </cell>
          <cell r="C272" t="str">
            <v>MANUTENÇÃO DA EQUIPE NO ESCRITÓRIO SEDE DA CONTRATADA</v>
          </cell>
          <cell r="E272">
            <v>0</v>
          </cell>
          <cell r="F272">
            <v>1</v>
          </cell>
          <cell r="H272">
            <v>0</v>
          </cell>
          <cell r="I272">
            <v>0</v>
          </cell>
        </row>
        <row r="273">
          <cell r="B273" t="str">
            <v xml:space="preserve"> 1.1.3.1.2.3.2</v>
          </cell>
          <cell r="C273" t="str">
            <v>MANUTENÇÃO DA EQUIPE MÍNIMA LOTADA NA UM-REPAR</v>
          </cell>
          <cell r="E273">
            <v>0</v>
          </cell>
          <cell r="F273">
            <v>1</v>
          </cell>
          <cell r="H273">
            <v>0</v>
          </cell>
          <cell r="I273">
            <v>0</v>
          </cell>
        </row>
        <row r="274">
          <cell r="A274">
            <v>5</v>
          </cell>
          <cell r="B274" t="str">
            <v xml:space="preserve"> 1.1.3.1.3  </v>
          </cell>
          <cell r="C274" t="str">
            <v xml:space="preserve"> DESMOBILIZAÇÃO  </v>
          </cell>
          <cell r="E274">
            <v>2</v>
          </cell>
          <cell r="F274">
            <v>1</v>
          </cell>
          <cell r="H274">
            <v>0</v>
          </cell>
          <cell r="I274">
            <v>0</v>
          </cell>
          <cell r="J274" t="str">
            <v xml:space="preserve"> </v>
          </cell>
          <cell r="K274" t="str">
            <v xml:space="preserve"> </v>
          </cell>
          <cell r="L274" t="str">
            <v xml:space="preserve"> </v>
          </cell>
          <cell r="M274" t="str">
            <v xml:space="preserve"> </v>
          </cell>
          <cell r="N274">
            <v>20</v>
          </cell>
          <cell r="O274" t="str">
            <v xml:space="preserve"> </v>
          </cell>
        </row>
        <row r="275">
          <cell r="A275">
            <v>4</v>
          </cell>
          <cell r="B275" t="str">
            <v xml:space="preserve"> 1.1.3.2  </v>
          </cell>
          <cell r="C275" t="str">
            <v xml:space="preserve"> INFRA-ESTRUTURA  </v>
          </cell>
          <cell r="H275">
            <v>0</v>
          </cell>
          <cell r="I275">
            <v>0</v>
          </cell>
          <cell r="J275" t="str">
            <v xml:space="preserve"> </v>
          </cell>
          <cell r="K275" t="str">
            <v xml:space="preserve"> </v>
          </cell>
          <cell r="L275" t="str">
            <v xml:space="preserve"> </v>
          </cell>
          <cell r="M275">
            <v>8</v>
          </cell>
          <cell r="N275" t="str">
            <v xml:space="preserve"> </v>
          </cell>
          <cell r="O275" t="str">
            <v xml:space="preserve"> </v>
          </cell>
        </row>
        <row r="276">
          <cell r="A276">
            <v>5</v>
          </cell>
          <cell r="B276" t="str">
            <v xml:space="preserve"> 1.1.3.2.1  </v>
          </cell>
          <cell r="C276" t="str">
            <v xml:space="preserve"> ESCRITÓRIO DA CONTRATADA NA UN-REPAR  </v>
          </cell>
          <cell r="H276">
            <v>0</v>
          </cell>
          <cell r="I276">
            <v>0</v>
          </cell>
          <cell r="J276" t="str">
            <v xml:space="preserve"> </v>
          </cell>
          <cell r="K276" t="str">
            <v xml:space="preserve"> </v>
          </cell>
          <cell r="L276" t="str">
            <v xml:space="preserve"> </v>
          </cell>
          <cell r="M276" t="str">
            <v xml:space="preserve"> </v>
          </cell>
          <cell r="N276">
            <v>100</v>
          </cell>
          <cell r="O276" t="str">
            <v xml:space="preserve"> </v>
          </cell>
        </row>
        <row r="277">
          <cell r="B277" t="str">
            <v>1.1.3.2.1.1</v>
          </cell>
          <cell r="C277" t="str">
            <v xml:space="preserve">IMPLANTAÇÃO DO ESCRITÓRIO DA CONTRATADA NA UN-REPAR  </v>
          </cell>
          <cell r="E277">
            <v>0</v>
          </cell>
          <cell r="F277">
            <v>1</v>
          </cell>
          <cell r="H277">
            <v>0</v>
          </cell>
          <cell r="I277">
            <v>0</v>
          </cell>
          <cell r="O277">
            <v>10</v>
          </cell>
        </row>
        <row r="278">
          <cell r="B278" t="str">
            <v>1.1.3.2.1.2</v>
          </cell>
          <cell r="C278" t="str">
            <v xml:space="preserve">MANUTENÇÃO ESCRITÓRIO DA CONTRATADA NA UN-REPAR  </v>
          </cell>
          <cell r="E278">
            <v>0</v>
          </cell>
          <cell r="F278">
            <v>1</v>
          </cell>
          <cell r="H278">
            <v>0</v>
          </cell>
          <cell r="I278">
            <v>0</v>
          </cell>
          <cell r="O278">
            <v>90</v>
          </cell>
        </row>
        <row r="279">
          <cell r="H279">
            <v>0</v>
          </cell>
          <cell r="I279">
            <v>0</v>
          </cell>
        </row>
        <row r="280">
          <cell r="A280">
            <v>4</v>
          </cell>
          <cell r="B280" t="str">
            <v xml:space="preserve"> 1.1.3.3  </v>
          </cell>
          <cell r="C280" t="str">
            <v xml:space="preserve"> PROJETOS CIVIS E ELETRONICOS  </v>
          </cell>
          <cell r="H280">
            <v>0</v>
          </cell>
          <cell r="I280">
            <v>0</v>
          </cell>
          <cell r="J280" t="str">
            <v xml:space="preserve"> </v>
          </cell>
          <cell r="K280" t="str">
            <v xml:space="preserve"> </v>
          </cell>
          <cell r="L280" t="str">
            <v xml:space="preserve"> </v>
          </cell>
          <cell r="M280">
            <v>82</v>
          </cell>
          <cell r="N280" t="str">
            <v xml:space="preserve"> </v>
          </cell>
          <cell r="O280" t="str">
            <v xml:space="preserve"> </v>
          </cell>
        </row>
        <row r="281">
          <cell r="A281">
            <v>5</v>
          </cell>
          <cell r="B281" t="str">
            <v xml:space="preserve"> 1.1.3.3.1  </v>
          </cell>
          <cell r="C281" t="str">
            <v xml:space="preserve"> CIVIL  </v>
          </cell>
          <cell r="H281">
            <v>0</v>
          </cell>
          <cell r="I281">
            <v>0</v>
          </cell>
          <cell r="J281" t="str">
            <v xml:space="preserve"> </v>
          </cell>
          <cell r="K281" t="str">
            <v xml:space="preserve"> </v>
          </cell>
          <cell r="L281" t="str">
            <v xml:space="preserve"> </v>
          </cell>
          <cell r="M281" t="str">
            <v xml:space="preserve"> </v>
          </cell>
          <cell r="N281">
            <v>15</v>
          </cell>
          <cell r="O281" t="str">
            <v xml:space="preserve"> </v>
          </cell>
        </row>
        <row r="282">
          <cell r="A282">
            <v>6</v>
          </cell>
          <cell r="B282" t="str">
            <v xml:space="preserve"> 1.1.3.3.1.1  </v>
          </cell>
          <cell r="C282" t="str">
            <v xml:space="preserve"> ESTRUTURA  </v>
          </cell>
          <cell r="H282">
            <v>0</v>
          </cell>
          <cell r="I282">
            <v>0</v>
          </cell>
          <cell r="J282" t="str">
            <v xml:space="preserve"> </v>
          </cell>
          <cell r="K282" t="str">
            <v xml:space="preserve"> </v>
          </cell>
          <cell r="L282" t="str">
            <v xml:space="preserve"> </v>
          </cell>
          <cell r="M282" t="str">
            <v xml:space="preserve"> </v>
          </cell>
          <cell r="N282" t="str">
            <v xml:space="preserve"> </v>
          </cell>
          <cell r="O282">
            <v>40</v>
          </cell>
        </row>
        <row r="283">
          <cell r="A283">
            <v>6</v>
          </cell>
          <cell r="B283" t="str">
            <v xml:space="preserve"> 1.1.3.3.1.2  </v>
          </cell>
          <cell r="C283" t="str">
            <v xml:space="preserve"> ARQUITETONICO  </v>
          </cell>
          <cell r="H283">
            <v>0</v>
          </cell>
          <cell r="I283">
            <v>0</v>
          </cell>
          <cell r="J283" t="str">
            <v xml:space="preserve"> </v>
          </cell>
          <cell r="K283" t="str">
            <v xml:space="preserve"> </v>
          </cell>
          <cell r="L283" t="str">
            <v xml:space="preserve"> </v>
          </cell>
          <cell r="M283" t="str">
            <v xml:space="preserve"> </v>
          </cell>
          <cell r="N283" t="str">
            <v xml:space="preserve"> </v>
          </cell>
          <cell r="O283">
            <v>30</v>
          </cell>
        </row>
        <row r="284">
          <cell r="A284">
            <v>6</v>
          </cell>
          <cell r="B284" t="str">
            <v xml:space="preserve"> 1.1.3.3.1.3  </v>
          </cell>
          <cell r="C284" t="str">
            <v xml:space="preserve"> UNDERGROUD  </v>
          </cell>
          <cell r="H284">
            <v>0</v>
          </cell>
          <cell r="I284">
            <v>0</v>
          </cell>
          <cell r="J284" t="str">
            <v xml:space="preserve"> </v>
          </cell>
          <cell r="K284" t="str">
            <v xml:space="preserve"> </v>
          </cell>
          <cell r="L284" t="str">
            <v xml:space="preserve"> </v>
          </cell>
          <cell r="M284" t="str">
            <v xml:space="preserve"> </v>
          </cell>
          <cell r="N284" t="str">
            <v xml:space="preserve"> </v>
          </cell>
          <cell r="O284">
            <v>30</v>
          </cell>
        </row>
        <row r="285">
          <cell r="A285">
            <v>5</v>
          </cell>
          <cell r="B285" t="str">
            <v xml:space="preserve"> 1.1.3.3.2  </v>
          </cell>
          <cell r="C285" t="str">
            <v xml:space="preserve"> ELETROMECÂNICOS  </v>
          </cell>
          <cell r="H285">
            <v>0</v>
          </cell>
          <cell r="I285">
            <v>0</v>
          </cell>
          <cell r="J285" t="str">
            <v xml:space="preserve"> </v>
          </cell>
          <cell r="K285" t="str">
            <v xml:space="preserve"> </v>
          </cell>
          <cell r="L285" t="str">
            <v xml:space="preserve"> </v>
          </cell>
          <cell r="M285" t="str">
            <v xml:space="preserve"> </v>
          </cell>
          <cell r="N285">
            <v>78</v>
          </cell>
          <cell r="O285" t="str">
            <v xml:space="preserve"> </v>
          </cell>
        </row>
        <row r="286">
          <cell r="A286">
            <v>6</v>
          </cell>
          <cell r="B286" t="str">
            <v xml:space="preserve"> 1.1.3.3.2.1  </v>
          </cell>
          <cell r="C286" t="str">
            <v xml:space="preserve"> PROCESSO  </v>
          </cell>
          <cell r="H286">
            <v>0</v>
          </cell>
          <cell r="I286">
            <v>0</v>
          </cell>
          <cell r="J286" t="str">
            <v xml:space="preserve"> </v>
          </cell>
          <cell r="K286" t="str">
            <v xml:space="preserve"> </v>
          </cell>
          <cell r="L286" t="str">
            <v xml:space="preserve"> </v>
          </cell>
          <cell r="M286" t="str">
            <v xml:space="preserve"> </v>
          </cell>
          <cell r="N286" t="str">
            <v xml:space="preserve"> </v>
          </cell>
          <cell r="O286">
            <v>25</v>
          </cell>
        </row>
        <row r="287">
          <cell r="A287">
            <v>6</v>
          </cell>
          <cell r="B287" t="str">
            <v xml:space="preserve"> 1.1.3.3.2.2  </v>
          </cell>
          <cell r="C287" t="str">
            <v xml:space="preserve"> EQUIPAMENTOS  </v>
          </cell>
          <cell r="H287">
            <v>0</v>
          </cell>
          <cell r="I287">
            <v>0</v>
          </cell>
          <cell r="J287" t="str">
            <v xml:space="preserve"> </v>
          </cell>
          <cell r="K287" t="str">
            <v xml:space="preserve"> </v>
          </cell>
          <cell r="L287" t="str">
            <v xml:space="preserve"> </v>
          </cell>
          <cell r="M287" t="str">
            <v xml:space="preserve"> </v>
          </cell>
          <cell r="N287" t="str">
            <v xml:space="preserve"> </v>
          </cell>
          <cell r="O287">
            <v>15</v>
          </cell>
        </row>
        <row r="288">
          <cell r="A288">
            <v>6</v>
          </cell>
          <cell r="B288" t="str">
            <v xml:space="preserve"> 1.1.3.3.2.3  </v>
          </cell>
          <cell r="C288" t="str">
            <v xml:space="preserve"> TUBULAÇÃO  </v>
          </cell>
          <cell r="H288">
            <v>0</v>
          </cell>
          <cell r="I288">
            <v>0</v>
          </cell>
          <cell r="J288" t="str">
            <v xml:space="preserve"> </v>
          </cell>
          <cell r="K288" t="str">
            <v xml:space="preserve"> </v>
          </cell>
          <cell r="L288" t="str">
            <v xml:space="preserve"> </v>
          </cell>
          <cell r="M288" t="str">
            <v xml:space="preserve"> </v>
          </cell>
          <cell r="N288" t="str">
            <v xml:space="preserve"> </v>
          </cell>
          <cell r="O288">
            <v>30</v>
          </cell>
        </row>
        <row r="289">
          <cell r="A289">
            <v>6</v>
          </cell>
          <cell r="B289" t="str">
            <v xml:space="preserve"> 1.1.3.3.2.4  </v>
          </cell>
          <cell r="C289" t="str">
            <v xml:space="preserve"> ELÉTRICA  </v>
          </cell>
          <cell r="H289">
            <v>0</v>
          </cell>
          <cell r="I289">
            <v>0</v>
          </cell>
          <cell r="J289" t="str">
            <v xml:space="preserve"> </v>
          </cell>
          <cell r="K289" t="str">
            <v xml:space="preserve"> </v>
          </cell>
          <cell r="L289" t="str">
            <v xml:space="preserve"> </v>
          </cell>
          <cell r="M289" t="str">
            <v xml:space="preserve"> </v>
          </cell>
          <cell r="N289" t="str">
            <v xml:space="preserve"> </v>
          </cell>
          <cell r="O289">
            <v>10</v>
          </cell>
        </row>
        <row r="290">
          <cell r="A290">
            <v>6</v>
          </cell>
          <cell r="B290" t="str">
            <v xml:space="preserve"> 1.1.3.3.2.5  </v>
          </cell>
          <cell r="C290" t="str">
            <v xml:space="preserve"> INSTRUMENTAÇÃO  </v>
          </cell>
          <cell r="H290">
            <v>0</v>
          </cell>
          <cell r="I290">
            <v>0</v>
          </cell>
          <cell r="J290" t="str">
            <v xml:space="preserve"> </v>
          </cell>
          <cell r="K290" t="str">
            <v xml:space="preserve"> </v>
          </cell>
          <cell r="L290" t="str">
            <v xml:space="preserve"> </v>
          </cell>
          <cell r="M290" t="str">
            <v xml:space="preserve"> </v>
          </cell>
          <cell r="N290" t="str">
            <v xml:space="preserve"> </v>
          </cell>
          <cell r="O290">
            <v>20</v>
          </cell>
        </row>
        <row r="291">
          <cell r="A291">
            <v>5</v>
          </cell>
          <cell r="B291" t="str">
            <v xml:space="preserve"> 1.1.3.3.3  </v>
          </cell>
          <cell r="C291" t="str">
            <v xml:space="preserve"> LIVRO DE PROJETO DE PRÉ DETALHAMENTO  </v>
          </cell>
          <cell r="H291">
            <v>0</v>
          </cell>
          <cell r="I291">
            <v>0</v>
          </cell>
          <cell r="J291" t="str">
            <v xml:space="preserve"> </v>
          </cell>
          <cell r="K291" t="str">
            <v xml:space="preserve"> </v>
          </cell>
          <cell r="L291" t="str">
            <v xml:space="preserve"> </v>
          </cell>
          <cell r="M291" t="str">
            <v xml:space="preserve"> </v>
          </cell>
          <cell r="N291">
            <v>2</v>
          </cell>
          <cell r="O291" t="str">
            <v xml:space="preserve"> </v>
          </cell>
        </row>
        <row r="292">
          <cell r="A292">
            <v>5</v>
          </cell>
          <cell r="B292" t="str">
            <v xml:space="preserve"> 1.1.3.3.4  </v>
          </cell>
          <cell r="C292" t="str">
            <v xml:space="preserve"> MAQUETE ELETRONICA  </v>
          </cell>
          <cell r="H292">
            <v>0</v>
          </cell>
          <cell r="I292">
            <v>0</v>
          </cell>
          <cell r="J292" t="str">
            <v xml:space="preserve"> </v>
          </cell>
          <cell r="K292" t="str">
            <v xml:space="preserve"> </v>
          </cell>
          <cell r="L292" t="str">
            <v xml:space="preserve"> </v>
          </cell>
          <cell r="M292" t="str">
            <v xml:space="preserve"> </v>
          </cell>
          <cell r="N292">
            <v>5</v>
          </cell>
          <cell r="O292" t="str">
            <v xml:space="preserve"> </v>
          </cell>
        </row>
        <row r="293">
          <cell r="C293" t="str">
            <v xml:space="preserve">SUB-TOTAL - UNIDADE 3111 FRACIONADORA DE NAFTA  </v>
          </cell>
        </row>
        <row r="295">
          <cell r="A295">
            <v>3</v>
          </cell>
          <cell r="B295" t="str">
            <v>1.1.4</v>
          </cell>
          <cell r="C295" t="str">
            <v xml:space="preserve">UNIDADE 2222 REFORMA CATALITICA  </v>
          </cell>
          <cell r="H295">
            <v>0</v>
          </cell>
          <cell r="I295">
            <v>0</v>
          </cell>
          <cell r="J295" t="str">
            <v xml:space="preserve"> </v>
          </cell>
          <cell r="K295" t="str">
            <v xml:space="preserve"> </v>
          </cell>
          <cell r="L295">
            <v>16</v>
          </cell>
          <cell r="M295" t="str">
            <v xml:space="preserve"> </v>
          </cell>
          <cell r="N295" t="str">
            <v xml:space="preserve"> </v>
          </cell>
          <cell r="O295" t="str">
            <v xml:space="preserve"> </v>
          </cell>
        </row>
        <row r="296">
          <cell r="A296">
            <v>4</v>
          </cell>
          <cell r="B296" t="str">
            <v xml:space="preserve"> 1.1.4.1  </v>
          </cell>
          <cell r="C296" t="str">
            <v xml:space="preserve"> MOBILIZAÇÃO  </v>
          </cell>
          <cell r="H296">
            <v>0</v>
          </cell>
          <cell r="I296">
            <v>0</v>
          </cell>
          <cell r="J296" t="str">
            <v xml:space="preserve"> </v>
          </cell>
          <cell r="K296" t="str">
            <v xml:space="preserve"> </v>
          </cell>
          <cell r="L296" t="str">
            <v xml:space="preserve"> </v>
          </cell>
          <cell r="M296">
            <v>10</v>
          </cell>
          <cell r="N296" t="str">
            <v xml:space="preserve"> </v>
          </cell>
          <cell r="O296" t="str">
            <v xml:space="preserve"> </v>
          </cell>
        </row>
        <row r="297">
          <cell r="A297">
            <v>5</v>
          </cell>
          <cell r="B297" t="str">
            <v xml:space="preserve"> 1.1.4.1.1  </v>
          </cell>
          <cell r="C297" t="str">
            <v xml:space="preserve"> KICK OFF MEETING  </v>
          </cell>
          <cell r="E297">
            <v>0.49999999999999994</v>
          </cell>
          <cell r="F297">
            <v>1</v>
          </cell>
          <cell r="H297">
            <v>0</v>
          </cell>
          <cell r="I297">
            <v>0</v>
          </cell>
          <cell r="J297" t="str">
            <v xml:space="preserve"> </v>
          </cell>
          <cell r="K297" t="str">
            <v xml:space="preserve"> </v>
          </cell>
          <cell r="L297" t="str">
            <v xml:space="preserve"> </v>
          </cell>
          <cell r="M297" t="str">
            <v xml:space="preserve"> </v>
          </cell>
          <cell r="N297">
            <v>5</v>
          </cell>
          <cell r="O297" t="str">
            <v xml:space="preserve"> </v>
          </cell>
        </row>
        <row r="298">
          <cell r="A298">
            <v>5</v>
          </cell>
          <cell r="B298" t="str">
            <v xml:space="preserve"> 1.1.4.1.2  </v>
          </cell>
          <cell r="C298" t="str">
            <v xml:space="preserve"> MOBILIZAÇÃO, PLANEJAMENTO. MANUTENÇÃO  </v>
          </cell>
          <cell r="H298">
            <v>0</v>
          </cell>
          <cell r="I298">
            <v>0</v>
          </cell>
          <cell r="J298" t="str">
            <v xml:space="preserve"> </v>
          </cell>
          <cell r="K298" t="str">
            <v xml:space="preserve"> </v>
          </cell>
          <cell r="L298" t="str">
            <v xml:space="preserve"> </v>
          </cell>
          <cell r="M298" t="str">
            <v xml:space="preserve"> </v>
          </cell>
          <cell r="N298">
            <v>75</v>
          </cell>
          <cell r="O298" t="str">
            <v xml:space="preserve"> </v>
          </cell>
        </row>
        <row r="299">
          <cell r="A299">
            <v>6</v>
          </cell>
          <cell r="B299" t="str">
            <v xml:space="preserve"> 1.1.4.1.2.1  </v>
          </cell>
          <cell r="C299" t="str">
            <v xml:space="preserve"> MOBILIZAÇÃO DAS EQUIPES  </v>
          </cell>
          <cell r="H299">
            <v>0</v>
          </cell>
          <cell r="I299">
            <v>0</v>
          </cell>
          <cell r="J299" t="str">
            <v xml:space="preserve"> </v>
          </cell>
          <cell r="K299" t="str">
            <v xml:space="preserve"> </v>
          </cell>
          <cell r="L299" t="str">
            <v xml:space="preserve"> </v>
          </cell>
          <cell r="M299" t="str">
            <v xml:space="preserve"> </v>
          </cell>
          <cell r="N299" t="str">
            <v xml:space="preserve"> </v>
          </cell>
          <cell r="O299">
            <v>10</v>
          </cell>
        </row>
        <row r="300">
          <cell r="B300" t="str">
            <v>1.1.4.1.2.1.1</v>
          </cell>
          <cell r="C300" t="str">
            <v xml:space="preserve"> MOBILIZAÇÃO DA EQUIPE NO ESCRITÓRIO SEDE DA CONTRATADA</v>
          </cell>
          <cell r="E300">
            <v>3.7499999999999999E-2</v>
          </cell>
          <cell r="F300">
            <v>1</v>
          </cell>
          <cell r="H300">
            <v>0</v>
          </cell>
          <cell r="I300">
            <v>0</v>
          </cell>
        </row>
        <row r="301">
          <cell r="B301" t="str">
            <v>1.1.4.1.2.1.2</v>
          </cell>
          <cell r="C301" t="str">
            <v xml:space="preserve"> MOBILIZAÇÃO DA EQUIPE MÍNIMA LOTADA NA UM-REPAR</v>
          </cell>
          <cell r="E301">
            <v>0.71250000000000002</v>
          </cell>
          <cell r="F301">
            <v>1</v>
          </cell>
          <cell r="H301">
            <v>0</v>
          </cell>
          <cell r="I301">
            <v>0</v>
          </cell>
        </row>
        <row r="302">
          <cell r="A302">
            <v>6</v>
          </cell>
          <cell r="B302" t="str">
            <v xml:space="preserve">1.1.4.1.2.2  </v>
          </cell>
          <cell r="C302" t="str">
            <v xml:space="preserve"> PLANEJAMENTO  </v>
          </cell>
          <cell r="H302">
            <v>0</v>
          </cell>
          <cell r="I302">
            <v>0</v>
          </cell>
          <cell r="J302" t="str">
            <v xml:space="preserve"> </v>
          </cell>
          <cell r="K302" t="str">
            <v xml:space="preserve"> </v>
          </cell>
          <cell r="L302" t="str">
            <v xml:space="preserve"> </v>
          </cell>
          <cell r="M302" t="str">
            <v xml:space="preserve"> </v>
          </cell>
          <cell r="N302" t="str">
            <v xml:space="preserve"> </v>
          </cell>
          <cell r="O302">
            <v>40</v>
          </cell>
        </row>
        <row r="303">
          <cell r="B303" t="str">
            <v>1.1.4.1.2.2.1</v>
          </cell>
          <cell r="C303" t="str">
            <v>ORGANIZAÇÃO, RESPONSABILIDADE, AUTORIDADE E RECURSOS</v>
          </cell>
          <cell r="H303">
            <v>0</v>
          </cell>
          <cell r="I303">
            <v>0</v>
          </cell>
        </row>
        <row r="304">
          <cell r="B304" t="str">
            <v>1.1.4.1.2.2.1.1</v>
          </cell>
          <cell r="C304" t="str">
            <v>ORGANOGRAMAS</v>
          </cell>
          <cell r="E304">
            <v>0.15</v>
          </cell>
          <cell r="F304">
            <v>1</v>
          </cell>
          <cell r="H304">
            <v>0</v>
          </cell>
          <cell r="I304">
            <v>0</v>
          </cell>
        </row>
        <row r="305">
          <cell r="B305" t="str">
            <v>1.1.4.1.2.2.1.2</v>
          </cell>
          <cell r="C305" t="str">
            <v>CURRÍCULOS</v>
          </cell>
          <cell r="E305">
            <v>0.15</v>
          </cell>
          <cell r="F305">
            <v>1</v>
          </cell>
          <cell r="H305">
            <v>0</v>
          </cell>
          <cell r="I305">
            <v>0</v>
          </cell>
        </row>
        <row r="306">
          <cell r="B306" t="str">
            <v>1.1.4.1.2.2.2</v>
          </cell>
          <cell r="C306" t="str">
            <v>RECURSOS</v>
          </cell>
          <cell r="H306">
            <v>0</v>
          </cell>
          <cell r="I306">
            <v>0</v>
          </cell>
        </row>
        <row r="307">
          <cell r="B307" t="str">
            <v>1.1.4.1.2.2.2.1</v>
          </cell>
          <cell r="C307" t="str">
            <v>HISTOGRAMA DE MÃO DE OBRA</v>
          </cell>
          <cell r="E307">
            <v>0.3</v>
          </cell>
          <cell r="F307">
            <v>1</v>
          </cell>
          <cell r="H307">
            <v>0</v>
          </cell>
          <cell r="I307">
            <v>0</v>
          </cell>
        </row>
        <row r="308">
          <cell r="B308" t="str">
            <v>1.1.4.1.2.2.3</v>
          </cell>
          <cell r="C308" t="str">
            <v>PROCEDIMENTO DE PLANEJAMENTO DE PROJETO</v>
          </cell>
          <cell r="H308">
            <v>0</v>
          </cell>
          <cell r="I308">
            <v>0</v>
          </cell>
        </row>
        <row r="309">
          <cell r="B309" t="str">
            <v>1.1.4.1.2.2.3.1</v>
          </cell>
          <cell r="C309" t="str">
            <v>EAP DETALHADA</v>
          </cell>
          <cell r="E309">
            <v>0.26999999999999996</v>
          </cell>
          <cell r="F309">
            <v>1</v>
          </cell>
          <cell r="H309">
            <v>0</v>
          </cell>
          <cell r="I309">
            <v>0</v>
          </cell>
        </row>
        <row r="310">
          <cell r="B310" t="str">
            <v>1.1.4.1.2.2.3.2</v>
          </cell>
          <cell r="C310" t="str">
            <v>LISTA DE DOCUMENTOS DA U-2316 - UHDS</v>
          </cell>
          <cell r="E310">
            <v>0.36</v>
          </cell>
          <cell r="F310">
            <v>1</v>
          </cell>
          <cell r="H310">
            <v>0</v>
          </cell>
          <cell r="I310">
            <v>0</v>
          </cell>
        </row>
        <row r="311">
          <cell r="B311" t="str">
            <v>1.1.4.1.2.2.3.3</v>
          </cell>
          <cell r="C311" t="str">
            <v>CRONOGRAMA DE EXECUÇÃO FÍSICA DETALHADO</v>
          </cell>
          <cell r="E311">
            <v>0.36</v>
          </cell>
          <cell r="F311">
            <v>1</v>
          </cell>
          <cell r="H311">
            <v>0</v>
          </cell>
          <cell r="I311">
            <v>0</v>
          </cell>
        </row>
        <row r="312">
          <cell r="B312" t="str">
            <v>1.1.4.1.2.2.3.4</v>
          </cell>
          <cell r="C312" t="str">
            <v>CURVA DE EXECUÇÃO FÍSICA</v>
          </cell>
          <cell r="E312">
            <v>0.18</v>
          </cell>
          <cell r="F312">
            <v>1</v>
          </cell>
          <cell r="H312">
            <v>0</v>
          </cell>
          <cell r="I312">
            <v>0</v>
          </cell>
        </row>
        <row r="313">
          <cell r="B313" t="str">
            <v>1.1.4.1.2.2.3.5</v>
          </cell>
          <cell r="C313" t="str">
            <v>CRONOGRAMA DE EXECUÇÃO FÍSICA-FINANCEIRO DETALHADO</v>
          </cell>
          <cell r="E313">
            <v>0.18</v>
          </cell>
          <cell r="F313">
            <v>1</v>
          </cell>
          <cell r="H313">
            <v>0</v>
          </cell>
          <cell r="I313">
            <v>0</v>
          </cell>
        </row>
        <row r="314">
          <cell r="B314" t="str">
            <v>1.1.4.1.2.2.3.6</v>
          </cell>
          <cell r="C314" t="str">
            <v>CURVA DE EXECUÇÃO FÍSICA-FINANCEIRA</v>
          </cell>
          <cell r="E314">
            <v>0.18</v>
          </cell>
          <cell r="F314">
            <v>1</v>
          </cell>
          <cell r="H314">
            <v>0</v>
          </cell>
          <cell r="I314">
            <v>0</v>
          </cell>
        </row>
        <row r="315">
          <cell r="B315" t="str">
            <v>1.1.4.1.2.2.3.7</v>
          </cell>
          <cell r="C315" t="str">
            <v>PROCEDIMENTO DE MEDIÇÃO DE SERVIÇOS</v>
          </cell>
          <cell r="E315">
            <v>0.26999999999999996</v>
          </cell>
          <cell r="F315">
            <v>1</v>
          </cell>
          <cell r="H315">
            <v>0</v>
          </cell>
          <cell r="I315">
            <v>0</v>
          </cell>
        </row>
        <row r="316">
          <cell r="B316" t="str">
            <v>1.1.4.1.2.2.4</v>
          </cell>
          <cell r="C316" t="str">
            <v>PROCEDIMENTOS DE QSMS</v>
          </cell>
          <cell r="H316">
            <v>0</v>
          </cell>
          <cell r="I316">
            <v>0</v>
          </cell>
        </row>
        <row r="317">
          <cell r="B317" t="str">
            <v>1.1.4.1.2.2.4.1</v>
          </cell>
          <cell r="C317" t="str">
            <v>MANUAL DA QUALIDADE DE PROJETO DE PRÉ-DETALHAMENTO</v>
          </cell>
          <cell r="E317">
            <v>0.42</v>
          </cell>
          <cell r="F317">
            <v>1</v>
          </cell>
          <cell r="H317">
            <v>0</v>
          </cell>
          <cell r="I317">
            <v>0</v>
          </cell>
        </row>
        <row r="318">
          <cell r="B318" t="str">
            <v>1.1.4.1.2.2.4.2</v>
          </cell>
          <cell r="C318" t="str">
            <v>PLANO DA QUALIDADE</v>
          </cell>
          <cell r="E318">
            <v>0.18</v>
          </cell>
          <cell r="F318">
            <v>1</v>
          </cell>
          <cell r="H318">
            <v>0</v>
          </cell>
          <cell r="I318">
            <v>0</v>
          </cell>
        </row>
        <row r="319">
          <cell r="A319">
            <v>6</v>
          </cell>
          <cell r="B319" t="str">
            <v xml:space="preserve"> 1.1.4.1.2.3  </v>
          </cell>
          <cell r="C319" t="str">
            <v xml:space="preserve"> MANUTENÇÃO DAS EQUIPES  </v>
          </cell>
          <cell r="H319">
            <v>0</v>
          </cell>
          <cell r="I319">
            <v>0</v>
          </cell>
          <cell r="J319" t="str">
            <v xml:space="preserve"> </v>
          </cell>
          <cell r="K319" t="str">
            <v xml:space="preserve"> </v>
          </cell>
          <cell r="L319" t="str">
            <v xml:space="preserve"> </v>
          </cell>
          <cell r="M319" t="str">
            <v xml:space="preserve"> </v>
          </cell>
          <cell r="N319" t="str">
            <v xml:space="preserve"> </v>
          </cell>
          <cell r="O319">
            <v>50</v>
          </cell>
        </row>
        <row r="320">
          <cell r="B320" t="str">
            <v xml:space="preserve"> 1.1.4.1.2.3.1</v>
          </cell>
          <cell r="C320" t="str">
            <v>MANUTENÇÃO DA EQUIPE NO ESCRITÓRIO SEDE DA CONTRATADA</v>
          </cell>
          <cell r="E320">
            <v>0</v>
          </cell>
          <cell r="F320">
            <v>1</v>
          </cell>
          <cell r="H320">
            <v>0</v>
          </cell>
          <cell r="I320">
            <v>0</v>
          </cell>
        </row>
        <row r="321">
          <cell r="B321" t="str">
            <v xml:space="preserve"> 1.1.4.1.2.3.2</v>
          </cell>
          <cell r="C321" t="str">
            <v>MANUTENÇÃO DA EQUIPE MÍNIMA LOTADA NA UM-REPAR</v>
          </cell>
          <cell r="E321">
            <v>0</v>
          </cell>
          <cell r="F321">
            <v>1</v>
          </cell>
          <cell r="H321">
            <v>0</v>
          </cell>
          <cell r="I321">
            <v>0</v>
          </cell>
        </row>
        <row r="322">
          <cell r="A322">
            <v>5</v>
          </cell>
          <cell r="B322" t="str">
            <v xml:space="preserve"> 1.1.4.1.3  </v>
          </cell>
          <cell r="C322" t="str">
            <v xml:space="preserve"> DESMOBILIZAÇÃO  </v>
          </cell>
          <cell r="E322">
            <v>1.9999999999999998</v>
          </cell>
          <cell r="F322">
            <v>1</v>
          </cell>
          <cell r="H322">
            <v>0</v>
          </cell>
          <cell r="I322">
            <v>0</v>
          </cell>
          <cell r="J322" t="str">
            <v xml:space="preserve"> </v>
          </cell>
          <cell r="K322" t="str">
            <v xml:space="preserve"> </v>
          </cell>
          <cell r="L322" t="str">
            <v xml:space="preserve"> </v>
          </cell>
          <cell r="M322" t="str">
            <v xml:space="preserve"> </v>
          </cell>
          <cell r="N322">
            <v>20</v>
          </cell>
          <cell r="O322" t="str">
            <v xml:space="preserve"> </v>
          </cell>
        </row>
        <row r="323">
          <cell r="A323">
            <v>4</v>
          </cell>
          <cell r="B323" t="str">
            <v>1.1.4.2</v>
          </cell>
          <cell r="C323" t="str">
            <v xml:space="preserve"> INFRA-ESTRUTURA  </v>
          </cell>
          <cell r="H323">
            <v>0</v>
          </cell>
          <cell r="I323">
            <v>0</v>
          </cell>
          <cell r="J323" t="str">
            <v xml:space="preserve"> </v>
          </cell>
          <cell r="K323" t="str">
            <v xml:space="preserve"> </v>
          </cell>
          <cell r="L323" t="str">
            <v xml:space="preserve"> </v>
          </cell>
          <cell r="M323">
            <v>8</v>
          </cell>
          <cell r="N323" t="str">
            <v xml:space="preserve"> </v>
          </cell>
          <cell r="O323" t="str">
            <v xml:space="preserve"> </v>
          </cell>
        </row>
        <row r="324">
          <cell r="A324">
            <v>5</v>
          </cell>
          <cell r="B324" t="str">
            <v xml:space="preserve"> 1.1.4.2.1  </v>
          </cell>
          <cell r="C324" t="str">
            <v xml:space="preserve"> ESCRITÓRIO DA CONTRATADA NA UN-REPAR  </v>
          </cell>
          <cell r="H324">
            <v>0</v>
          </cell>
          <cell r="I324">
            <v>0</v>
          </cell>
          <cell r="J324" t="str">
            <v xml:space="preserve"> </v>
          </cell>
          <cell r="K324" t="str">
            <v xml:space="preserve"> </v>
          </cell>
          <cell r="L324" t="str">
            <v xml:space="preserve"> </v>
          </cell>
          <cell r="M324" t="str">
            <v xml:space="preserve"> </v>
          </cell>
          <cell r="N324">
            <v>100</v>
          </cell>
          <cell r="O324" t="str">
            <v xml:space="preserve"> </v>
          </cell>
        </row>
        <row r="325">
          <cell r="B325" t="str">
            <v xml:space="preserve"> 1.1.4.2.1.1</v>
          </cell>
          <cell r="C325" t="str">
            <v xml:space="preserve">IMPLANTAÇÃO DO ESCRITÓRIO DA CONTRATADA NA UN-REPAR  </v>
          </cell>
          <cell r="E325">
            <v>0</v>
          </cell>
          <cell r="F325">
            <v>1</v>
          </cell>
          <cell r="H325">
            <v>0</v>
          </cell>
          <cell r="I325">
            <v>0</v>
          </cell>
          <cell r="O325">
            <v>10</v>
          </cell>
        </row>
        <row r="326">
          <cell r="B326" t="str">
            <v xml:space="preserve"> 1.1.4.2.1.2</v>
          </cell>
          <cell r="C326" t="str">
            <v xml:space="preserve">MANUTENÇÃO ESCRITÓRIO DA CONTRATADA NA UN-REPAR  </v>
          </cell>
          <cell r="E326">
            <v>0</v>
          </cell>
          <cell r="F326">
            <v>1</v>
          </cell>
          <cell r="H326">
            <v>0</v>
          </cell>
          <cell r="I326">
            <v>0</v>
          </cell>
          <cell r="O326">
            <v>90</v>
          </cell>
        </row>
        <row r="327">
          <cell r="H327">
            <v>0</v>
          </cell>
          <cell r="I327">
            <v>0</v>
          </cell>
        </row>
        <row r="328">
          <cell r="A328">
            <v>4</v>
          </cell>
          <cell r="B328" t="str">
            <v>1.1.4.3</v>
          </cell>
          <cell r="C328" t="str">
            <v xml:space="preserve"> PROJETOS CIVIS E ELETRONICOS  </v>
          </cell>
          <cell r="H328">
            <v>0</v>
          </cell>
          <cell r="I328">
            <v>0</v>
          </cell>
          <cell r="J328" t="str">
            <v xml:space="preserve"> </v>
          </cell>
          <cell r="K328" t="str">
            <v xml:space="preserve"> </v>
          </cell>
          <cell r="L328" t="str">
            <v xml:space="preserve"> </v>
          </cell>
          <cell r="M328">
            <v>82</v>
          </cell>
          <cell r="N328" t="str">
            <v xml:space="preserve"> </v>
          </cell>
          <cell r="O328" t="str">
            <v xml:space="preserve"> </v>
          </cell>
        </row>
        <row r="329">
          <cell r="A329">
            <v>5</v>
          </cell>
          <cell r="B329" t="str">
            <v xml:space="preserve"> 1.1.4.3.1  </v>
          </cell>
          <cell r="C329" t="str">
            <v xml:space="preserve"> CIVIL  </v>
          </cell>
          <cell r="H329">
            <v>0</v>
          </cell>
          <cell r="I329">
            <v>0</v>
          </cell>
          <cell r="J329" t="str">
            <v xml:space="preserve"> </v>
          </cell>
          <cell r="K329" t="str">
            <v xml:space="preserve"> </v>
          </cell>
          <cell r="L329" t="str">
            <v xml:space="preserve"> </v>
          </cell>
          <cell r="M329" t="str">
            <v xml:space="preserve"> </v>
          </cell>
          <cell r="N329">
            <v>15</v>
          </cell>
          <cell r="O329" t="str">
            <v xml:space="preserve"> </v>
          </cell>
        </row>
        <row r="330">
          <cell r="A330">
            <v>6</v>
          </cell>
          <cell r="B330" t="str">
            <v xml:space="preserve"> 1.1.4.3.1.1  </v>
          </cell>
          <cell r="C330" t="str">
            <v xml:space="preserve"> ESTRUTURA  </v>
          </cell>
          <cell r="H330">
            <v>0</v>
          </cell>
          <cell r="I330">
            <v>0</v>
          </cell>
          <cell r="J330" t="str">
            <v xml:space="preserve"> </v>
          </cell>
          <cell r="K330" t="str">
            <v xml:space="preserve"> </v>
          </cell>
          <cell r="L330" t="str">
            <v xml:space="preserve"> </v>
          </cell>
          <cell r="M330" t="str">
            <v xml:space="preserve"> </v>
          </cell>
          <cell r="N330" t="str">
            <v xml:space="preserve"> </v>
          </cell>
          <cell r="O330">
            <v>40</v>
          </cell>
        </row>
        <row r="331">
          <cell r="A331">
            <v>6</v>
          </cell>
          <cell r="B331" t="str">
            <v xml:space="preserve"> 1.1.4.3.1.2  </v>
          </cell>
          <cell r="C331" t="str">
            <v xml:space="preserve"> ARQUITETONICO  </v>
          </cell>
          <cell r="H331">
            <v>0</v>
          </cell>
          <cell r="I331">
            <v>0</v>
          </cell>
          <cell r="J331" t="str">
            <v xml:space="preserve"> </v>
          </cell>
          <cell r="K331" t="str">
            <v xml:space="preserve"> </v>
          </cell>
          <cell r="L331" t="str">
            <v xml:space="preserve"> </v>
          </cell>
          <cell r="M331" t="str">
            <v xml:space="preserve"> </v>
          </cell>
          <cell r="N331" t="str">
            <v xml:space="preserve"> </v>
          </cell>
          <cell r="O331">
            <v>30</v>
          </cell>
        </row>
        <row r="332">
          <cell r="A332">
            <v>6</v>
          </cell>
          <cell r="B332" t="str">
            <v xml:space="preserve"> 1.1.4.3.1.3  </v>
          </cell>
          <cell r="C332" t="str">
            <v xml:space="preserve"> UNDERGROUD  </v>
          </cell>
          <cell r="H332">
            <v>0</v>
          </cell>
          <cell r="I332">
            <v>0</v>
          </cell>
          <cell r="J332" t="str">
            <v xml:space="preserve"> </v>
          </cell>
          <cell r="K332" t="str">
            <v xml:space="preserve"> </v>
          </cell>
          <cell r="L332" t="str">
            <v xml:space="preserve"> </v>
          </cell>
          <cell r="M332" t="str">
            <v xml:space="preserve"> </v>
          </cell>
          <cell r="N332" t="str">
            <v xml:space="preserve"> </v>
          </cell>
          <cell r="O332">
            <v>30</v>
          </cell>
        </row>
        <row r="333">
          <cell r="A333">
            <v>5</v>
          </cell>
          <cell r="B333" t="str">
            <v xml:space="preserve"> 1.1.4.3.2  </v>
          </cell>
          <cell r="C333" t="str">
            <v xml:space="preserve"> ELETROMECÂNICOS  </v>
          </cell>
          <cell r="H333">
            <v>0</v>
          </cell>
          <cell r="I333">
            <v>0</v>
          </cell>
          <cell r="J333" t="str">
            <v xml:space="preserve"> </v>
          </cell>
          <cell r="K333" t="str">
            <v xml:space="preserve"> </v>
          </cell>
          <cell r="L333" t="str">
            <v xml:space="preserve"> </v>
          </cell>
          <cell r="M333" t="str">
            <v xml:space="preserve"> </v>
          </cell>
          <cell r="N333">
            <v>78</v>
          </cell>
          <cell r="O333" t="str">
            <v xml:space="preserve"> </v>
          </cell>
        </row>
        <row r="334">
          <cell r="A334">
            <v>6</v>
          </cell>
          <cell r="B334" t="str">
            <v xml:space="preserve"> 1.1.4.3.2.1  </v>
          </cell>
          <cell r="C334" t="str">
            <v xml:space="preserve"> PROCESSO  </v>
          </cell>
          <cell r="H334">
            <v>0</v>
          </cell>
          <cell r="I334">
            <v>0</v>
          </cell>
          <cell r="J334" t="str">
            <v xml:space="preserve"> </v>
          </cell>
          <cell r="K334" t="str">
            <v xml:space="preserve"> </v>
          </cell>
          <cell r="L334" t="str">
            <v xml:space="preserve"> </v>
          </cell>
          <cell r="M334" t="str">
            <v xml:space="preserve"> </v>
          </cell>
          <cell r="N334" t="str">
            <v xml:space="preserve"> </v>
          </cell>
          <cell r="O334">
            <v>25</v>
          </cell>
        </row>
        <row r="335">
          <cell r="A335">
            <v>6</v>
          </cell>
          <cell r="B335" t="str">
            <v xml:space="preserve"> 1.1.4.3.2.2  </v>
          </cell>
          <cell r="C335" t="str">
            <v xml:space="preserve"> EQUIPAMENTOS  </v>
          </cell>
          <cell r="H335">
            <v>0</v>
          </cell>
          <cell r="I335">
            <v>0</v>
          </cell>
          <cell r="J335" t="str">
            <v xml:space="preserve"> </v>
          </cell>
          <cell r="K335" t="str">
            <v xml:space="preserve"> </v>
          </cell>
          <cell r="L335" t="str">
            <v xml:space="preserve"> </v>
          </cell>
          <cell r="M335" t="str">
            <v xml:space="preserve"> </v>
          </cell>
          <cell r="N335" t="str">
            <v xml:space="preserve"> </v>
          </cell>
          <cell r="O335">
            <v>15</v>
          </cell>
        </row>
        <row r="336">
          <cell r="A336">
            <v>6</v>
          </cell>
          <cell r="B336" t="str">
            <v xml:space="preserve"> 1.1.4.3.2.3  </v>
          </cell>
          <cell r="C336" t="str">
            <v xml:space="preserve"> TUBULAÇÃO  </v>
          </cell>
          <cell r="H336">
            <v>0</v>
          </cell>
          <cell r="I336">
            <v>0</v>
          </cell>
          <cell r="J336" t="str">
            <v xml:space="preserve"> </v>
          </cell>
          <cell r="K336" t="str">
            <v xml:space="preserve"> </v>
          </cell>
          <cell r="L336" t="str">
            <v xml:space="preserve"> </v>
          </cell>
          <cell r="M336" t="str">
            <v xml:space="preserve"> </v>
          </cell>
          <cell r="N336" t="str">
            <v xml:space="preserve"> </v>
          </cell>
          <cell r="O336">
            <v>30</v>
          </cell>
        </row>
        <row r="337">
          <cell r="A337">
            <v>6</v>
          </cell>
          <cell r="B337" t="str">
            <v xml:space="preserve"> 1.1.4.3.2.4  </v>
          </cell>
          <cell r="C337" t="str">
            <v xml:space="preserve"> ELÉTRICA  </v>
          </cell>
          <cell r="H337">
            <v>0</v>
          </cell>
          <cell r="I337">
            <v>0</v>
          </cell>
          <cell r="J337" t="str">
            <v xml:space="preserve"> </v>
          </cell>
          <cell r="K337" t="str">
            <v xml:space="preserve"> </v>
          </cell>
          <cell r="L337" t="str">
            <v xml:space="preserve"> </v>
          </cell>
          <cell r="M337" t="str">
            <v xml:space="preserve"> </v>
          </cell>
          <cell r="N337" t="str">
            <v xml:space="preserve"> </v>
          </cell>
          <cell r="O337">
            <v>10</v>
          </cell>
        </row>
        <row r="338">
          <cell r="A338">
            <v>6</v>
          </cell>
          <cell r="B338" t="str">
            <v xml:space="preserve"> 1.1.4.3.2.5  </v>
          </cell>
          <cell r="C338" t="str">
            <v xml:space="preserve"> INSTRUMENTAÇÃO  </v>
          </cell>
          <cell r="H338">
            <v>0</v>
          </cell>
          <cell r="I338">
            <v>0</v>
          </cell>
          <cell r="J338" t="str">
            <v xml:space="preserve"> </v>
          </cell>
          <cell r="K338" t="str">
            <v xml:space="preserve"> </v>
          </cell>
          <cell r="L338" t="str">
            <v xml:space="preserve"> </v>
          </cell>
          <cell r="M338" t="str">
            <v xml:space="preserve"> </v>
          </cell>
          <cell r="N338" t="str">
            <v xml:space="preserve"> </v>
          </cell>
          <cell r="O338">
            <v>20</v>
          </cell>
        </row>
        <row r="339">
          <cell r="A339">
            <v>5</v>
          </cell>
          <cell r="B339" t="str">
            <v xml:space="preserve"> 1.1.4.3.3  </v>
          </cell>
          <cell r="C339" t="str">
            <v xml:space="preserve"> LIVRO DE PROJETO DE PRÉ DETALHAMENTO  </v>
          </cell>
          <cell r="H339">
            <v>0</v>
          </cell>
          <cell r="I339">
            <v>0</v>
          </cell>
          <cell r="J339" t="str">
            <v xml:space="preserve"> </v>
          </cell>
          <cell r="K339" t="str">
            <v xml:space="preserve"> </v>
          </cell>
          <cell r="L339" t="str">
            <v xml:space="preserve"> </v>
          </cell>
          <cell r="M339" t="str">
            <v xml:space="preserve"> </v>
          </cell>
          <cell r="N339">
            <v>2</v>
          </cell>
          <cell r="O339" t="str">
            <v xml:space="preserve"> </v>
          </cell>
        </row>
        <row r="340">
          <cell r="A340">
            <v>5</v>
          </cell>
          <cell r="B340" t="str">
            <v xml:space="preserve"> 1.1.4.3.4  </v>
          </cell>
          <cell r="C340" t="str">
            <v xml:space="preserve"> MAQUETE ELETRONICA  </v>
          </cell>
          <cell r="H340">
            <v>0</v>
          </cell>
          <cell r="I340">
            <v>0</v>
          </cell>
          <cell r="J340" t="str">
            <v xml:space="preserve"> </v>
          </cell>
          <cell r="K340" t="str">
            <v xml:space="preserve"> </v>
          </cell>
          <cell r="L340" t="str">
            <v xml:space="preserve"> </v>
          </cell>
          <cell r="M340" t="str">
            <v xml:space="preserve"> </v>
          </cell>
          <cell r="N340">
            <v>5</v>
          </cell>
          <cell r="O340" t="str">
            <v xml:space="preserve"> </v>
          </cell>
        </row>
        <row r="341">
          <cell r="C341" t="str">
            <v xml:space="preserve">SUB-TOTAL - UNIDADE 2222 REFORMA CATALITICA  </v>
          </cell>
        </row>
        <row r="343">
          <cell r="A343">
            <v>3</v>
          </cell>
          <cell r="B343" t="str">
            <v>1.1.5</v>
          </cell>
          <cell r="C343" t="str">
            <v xml:space="preserve">UNIDADE 32323 DEA ( GASOLINA )  </v>
          </cell>
          <cell r="H343">
            <v>0</v>
          </cell>
          <cell r="I343">
            <v>0</v>
          </cell>
          <cell r="J343" t="str">
            <v xml:space="preserve"> </v>
          </cell>
          <cell r="K343" t="str">
            <v xml:space="preserve"> </v>
          </cell>
          <cell r="L343">
            <v>16</v>
          </cell>
          <cell r="M343" t="str">
            <v xml:space="preserve"> </v>
          </cell>
          <cell r="N343" t="str">
            <v xml:space="preserve"> </v>
          </cell>
          <cell r="O343" t="str">
            <v xml:space="preserve"> </v>
          </cell>
        </row>
        <row r="344">
          <cell r="A344">
            <v>4</v>
          </cell>
          <cell r="B344" t="str">
            <v xml:space="preserve"> 1.1.5.1  </v>
          </cell>
          <cell r="C344" t="str">
            <v xml:space="preserve"> MOBILIZAÇÃO  </v>
          </cell>
          <cell r="H344">
            <v>0</v>
          </cell>
          <cell r="I344">
            <v>0</v>
          </cell>
          <cell r="J344" t="str">
            <v xml:space="preserve"> </v>
          </cell>
          <cell r="K344" t="str">
            <v xml:space="preserve"> </v>
          </cell>
          <cell r="L344" t="str">
            <v xml:space="preserve"> </v>
          </cell>
          <cell r="M344">
            <v>10</v>
          </cell>
          <cell r="N344" t="str">
            <v xml:space="preserve"> </v>
          </cell>
          <cell r="O344" t="str">
            <v xml:space="preserve"> </v>
          </cell>
        </row>
        <row r="345">
          <cell r="A345">
            <v>5</v>
          </cell>
          <cell r="B345" t="str">
            <v xml:space="preserve"> 1.1.5.1.1  </v>
          </cell>
          <cell r="C345" t="str">
            <v xml:space="preserve"> KICK OFF MEETING  </v>
          </cell>
          <cell r="E345">
            <v>0.49999999999999994</v>
          </cell>
          <cell r="F345">
            <v>1</v>
          </cell>
          <cell r="H345">
            <v>0</v>
          </cell>
          <cell r="I345">
            <v>1</v>
          </cell>
          <cell r="J345" t="str">
            <v xml:space="preserve"> </v>
          </cell>
          <cell r="K345" t="str">
            <v xml:space="preserve"> </v>
          </cell>
          <cell r="L345" t="str">
            <v xml:space="preserve"> </v>
          </cell>
          <cell r="M345" t="str">
            <v xml:space="preserve"> </v>
          </cell>
          <cell r="N345">
            <v>5</v>
          </cell>
          <cell r="O345" t="str">
            <v xml:space="preserve"> </v>
          </cell>
        </row>
        <row r="346">
          <cell r="A346">
            <v>5</v>
          </cell>
          <cell r="B346" t="str">
            <v xml:space="preserve"> 1.1.5.1.2  </v>
          </cell>
          <cell r="C346" t="str">
            <v xml:space="preserve"> MOBILIZAÇÃO, PLANEJAMENTO. MANUTENÇÃO  </v>
          </cell>
          <cell r="H346">
            <v>0</v>
          </cell>
          <cell r="I346">
            <v>0</v>
          </cell>
          <cell r="J346" t="str">
            <v xml:space="preserve"> </v>
          </cell>
          <cell r="K346" t="str">
            <v xml:space="preserve"> </v>
          </cell>
          <cell r="L346" t="str">
            <v xml:space="preserve"> </v>
          </cell>
          <cell r="M346" t="str">
            <v xml:space="preserve"> </v>
          </cell>
          <cell r="N346">
            <v>75</v>
          </cell>
          <cell r="O346" t="str">
            <v xml:space="preserve"> </v>
          </cell>
        </row>
        <row r="347">
          <cell r="A347">
            <v>6</v>
          </cell>
          <cell r="B347" t="str">
            <v xml:space="preserve"> 1.1.5.1.2.1  </v>
          </cell>
          <cell r="C347" t="str">
            <v xml:space="preserve"> MOBILIZAÇÃO DAS EQUIPES  </v>
          </cell>
          <cell r="H347">
            <v>0</v>
          </cell>
          <cell r="I347">
            <v>0</v>
          </cell>
          <cell r="J347" t="str">
            <v xml:space="preserve"> </v>
          </cell>
          <cell r="K347" t="str">
            <v xml:space="preserve"> </v>
          </cell>
          <cell r="L347" t="str">
            <v xml:space="preserve"> </v>
          </cell>
          <cell r="M347" t="str">
            <v xml:space="preserve"> </v>
          </cell>
          <cell r="N347" t="str">
            <v xml:space="preserve"> </v>
          </cell>
          <cell r="O347">
            <v>10</v>
          </cell>
        </row>
        <row r="348">
          <cell r="B348" t="str">
            <v>1.1.5.1.2.1.1</v>
          </cell>
          <cell r="C348" t="str">
            <v xml:space="preserve"> MOBILIZAÇÃO DA EQUIPE NO ESCRITÓRIO SEDE DA CONTRATADA</v>
          </cell>
          <cell r="E348">
            <v>3.7499999999999999E-2</v>
          </cell>
          <cell r="F348">
            <v>1</v>
          </cell>
          <cell r="H348">
            <v>0</v>
          </cell>
          <cell r="I348">
            <v>0</v>
          </cell>
        </row>
        <row r="349">
          <cell r="B349" t="str">
            <v>1.1.5.1.2.1.2</v>
          </cell>
          <cell r="C349" t="str">
            <v xml:space="preserve"> MOBILIZAÇÃO DA EQUIPE MÍNIMA LOTADA NA UM-REPAR</v>
          </cell>
          <cell r="E349">
            <v>0.71250000000000002</v>
          </cell>
          <cell r="F349">
            <v>1</v>
          </cell>
          <cell r="H349">
            <v>0</v>
          </cell>
          <cell r="I349">
            <v>0</v>
          </cell>
        </row>
        <row r="350">
          <cell r="A350">
            <v>6</v>
          </cell>
          <cell r="B350" t="str">
            <v xml:space="preserve">1.1.5.1.2.2  </v>
          </cell>
          <cell r="C350" t="str">
            <v xml:space="preserve"> PLANEJAMENTO  </v>
          </cell>
          <cell r="H350">
            <v>0</v>
          </cell>
          <cell r="I350">
            <v>0</v>
          </cell>
          <cell r="J350" t="str">
            <v xml:space="preserve"> </v>
          </cell>
          <cell r="K350" t="str">
            <v xml:space="preserve"> </v>
          </cell>
          <cell r="L350" t="str">
            <v xml:space="preserve"> </v>
          </cell>
          <cell r="M350" t="str">
            <v xml:space="preserve"> </v>
          </cell>
          <cell r="N350" t="str">
            <v xml:space="preserve"> </v>
          </cell>
          <cell r="O350">
            <v>40</v>
          </cell>
        </row>
        <row r="351">
          <cell r="B351" t="str">
            <v>1.1.5.1.2.2.1</v>
          </cell>
          <cell r="C351" t="str">
            <v>ORGANIZAÇÃO, RESPONSABILIDADE, AUTORIDADE E RECURSOS</v>
          </cell>
          <cell r="H351">
            <v>0</v>
          </cell>
          <cell r="I351">
            <v>0</v>
          </cell>
        </row>
        <row r="352">
          <cell r="B352" t="str">
            <v>1.1.5.1.2.2.1.1</v>
          </cell>
          <cell r="C352" t="str">
            <v>ORGANOGRAMAS</v>
          </cell>
          <cell r="E352">
            <v>0.15</v>
          </cell>
          <cell r="F352">
            <v>1</v>
          </cell>
          <cell r="H352">
            <v>1</v>
          </cell>
          <cell r="I352">
            <v>0</v>
          </cell>
        </row>
        <row r="353">
          <cell r="B353" t="str">
            <v>1.1.5.1.2.2.1.2</v>
          </cell>
          <cell r="C353" t="str">
            <v>CURRÍCULOS</v>
          </cell>
          <cell r="E353">
            <v>0.15</v>
          </cell>
          <cell r="F353">
            <v>1</v>
          </cell>
          <cell r="H353">
            <v>1</v>
          </cell>
          <cell r="I353">
            <v>0</v>
          </cell>
        </row>
        <row r="354">
          <cell r="B354" t="str">
            <v>1.1.5.1.2.2.2</v>
          </cell>
          <cell r="C354" t="str">
            <v>RECURSOS</v>
          </cell>
          <cell r="H354">
            <v>0</v>
          </cell>
          <cell r="I354">
            <v>0</v>
          </cell>
        </row>
        <row r="355">
          <cell r="B355" t="str">
            <v>1.1.5.1.2.2.2.1</v>
          </cell>
          <cell r="C355" t="str">
            <v>HISTOGRAMA DE MÃO DE OBRA</v>
          </cell>
          <cell r="E355">
            <v>0.3</v>
          </cell>
          <cell r="F355">
            <v>1</v>
          </cell>
          <cell r="H355">
            <v>0</v>
          </cell>
          <cell r="I355">
            <v>0</v>
          </cell>
        </row>
        <row r="356">
          <cell r="B356" t="str">
            <v>1.1.5.1.2.2.3</v>
          </cell>
          <cell r="C356" t="str">
            <v>PROCEDIMENTO DE PLANEJAMENTO DE PROJETO</v>
          </cell>
          <cell r="H356">
            <v>0</v>
          </cell>
          <cell r="I356">
            <v>0</v>
          </cell>
        </row>
        <row r="357">
          <cell r="B357" t="str">
            <v>1.1.5.1.2.2.3.1</v>
          </cell>
          <cell r="C357" t="str">
            <v>EAP DETALHADA</v>
          </cell>
          <cell r="E357">
            <v>0.26999999999999996</v>
          </cell>
          <cell r="F357">
            <v>1</v>
          </cell>
          <cell r="H357">
            <v>0</v>
          </cell>
          <cell r="I357">
            <v>0</v>
          </cell>
        </row>
        <row r="358">
          <cell r="B358" t="str">
            <v>1.1.5.1.2.2.3.2</v>
          </cell>
          <cell r="C358" t="str">
            <v>LISTA DE DOCUMENTOS DA U-2316 - UHDS</v>
          </cell>
          <cell r="E358">
            <v>0.36</v>
          </cell>
          <cell r="F358">
            <v>1</v>
          </cell>
          <cell r="H358">
            <v>0</v>
          </cell>
          <cell r="I358">
            <v>0</v>
          </cell>
        </row>
        <row r="359">
          <cell r="B359" t="str">
            <v>1.1.5.1.2.2.3.3</v>
          </cell>
          <cell r="C359" t="str">
            <v>CRONOGRAMA DE EXECUÇÃO FÍSICA DETALHADO</v>
          </cell>
          <cell r="E359">
            <v>0.36</v>
          </cell>
          <cell r="F359">
            <v>1</v>
          </cell>
          <cell r="H359">
            <v>0</v>
          </cell>
          <cell r="I359">
            <v>0</v>
          </cell>
        </row>
        <row r="360">
          <cell r="B360" t="str">
            <v>1.1.5.1.2.2.3.4</v>
          </cell>
          <cell r="C360" t="str">
            <v>CURVA DE EXECUÇÃO FÍSICA</v>
          </cell>
          <cell r="E360">
            <v>0.18</v>
          </cell>
          <cell r="F360">
            <v>1</v>
          </cell>
          <cell r="H360">
            <v>0</v>
          </cell>
          <cell r="I360">
            <v>0</v>
          </cell>
        </row>
        <row r="361">
          <cell r="B361" t="str">
            <v>1.1.5.1.2.2.3.5</v>
          </cell>
          <cell r="C361" t="str">
            <v>CRONOGRAMA DE EXECUÇÃO FÍSICA-FINANCEIRO DETALHADO</v>
          </cell>
          <cell r="E361">
            <v>0.18</v>
          </cell>
          <cell r="F361">
            <v>1</v>
          </cell>
          <cell r="H361">
            <v>0</v>
          </cell>
          <cell r="I361">
            <v>0</v>
          </cell>
        </row>
        <row r="362">
          <cell r="B362" t="str">
            <v>1.1.5.1.2.2.3.6</v>
          </cell>
          <cell r="C362" t="str">
            <v>CURVA DE EXECUÇÃO FÍSICA-FINANCEIRA</v>
          </cell>
          <cell r="E362">
            <v>0.18</v>
          </cell>
          <cell r="F362">
            <v>1</v>
          </cell>
          <cell r="H362">
            <v>0</v>
          </cell>
          <cell r="I362">
            <v>0</v>
          </cell>
        </row>
        <row r="363">
          <cell r="B363" t="str">
            <v>1.1.5.1.2.2.3.7</v>
          </cell>
          <cell r="C363" t="str">
            <v>PROCEDIMENTO DE MEDIÇÃO DE SERVIÇOS</v>
          </cell>
          <cell r="E363">
            <v>0.26999999999999996</v>
          </cell>
          <cell r="F363">
            <v>1</v>
          </cell>
          <cell r="H363">
            <v>1</v>
          </cell>
          <cell r="I363">
            <v>0</v>
          </cell>
        </row>
        <row r="364">
          <cell r="B364" t="str">
            <v>1.1.5.1.2.2.4</v>
          </cell>
          <cell r="C364" t="str">
            <v>PROCEDIMENTOS DE QSMS</v>
          </cell>
          <cell r="H364">
            <v>0</v>
          </cell>
          <cell r="I364">
            <v>0</v>
          </cell>
        </row>
        <row r="365">
          <cell r="B365" t="str">
            <v>1.1.5.1.2.2.4.1</v>
          </cell>
          <cell r="C365" t="str">
            <v>MANUAL DA QUALIDADE DE PROJETO DE PRÉ-DETALHAMENTO</v>
          </cell>
          <cell r="E365">
            <v>0.42</v>
          </cell>
          <cell r="F365">
            <v>1</v>
          </cell>
          <cell r="H365">
            <v>1</v>
          </cell>
          <cell r="I365">
            <v>0</v>
          </cell>
        </row>
        <row r="366">
          <cell r="B366" t="str">
            <v>1.1.5.1.2.2.4.2</v>
          </cell>
          <cell r="C366" t="str">
            <v>PLANO DA QUALIDADE</v>
          </cell>
          <cell r="E366">
            <v>0.18</v>
          </cell>
          <cell r="F366">
            <v>1</v>
          </cell>
          <cell r="H366">
            <v>1</v>
          </cell>
          <cell r="I366">
            <v>0</v>
          </cell>
        </row>
        <row r="367">
          <cell r="A367">
            <v>6</v>
          </cell>
          <cell r="B367" t="str">
            <v xml:space="preserve"> 1.1.5.1.2.3  </v>
          </cell>
          <cell r="C367" t="str">
            <v xml:space="preserve"> MANUTENÇÃO DAS EQUIPES  </v>
          </cell>
          <cell r="H367">
            <v>0</v>
          </cell>
          <cell r="I367">
            <v>0</v>
          </cell>
          <cell r="J367" t="str">
            <v xml:space="preserve"> </v>
          </cell>
          <cell r="K367" t="str">
            <v xml:space="preserve"> </v>
          </cell>
          <cell r="L367" t="str">
            <v xml:space="preserve"> </v>
          </cell>
          <cell r="M367" t="str">
            <v xml:space="preserve"> </v>
          </cell>
          <cell r="N367" t="str">
            <v xml:space="preserve"> </v>
          </cell>
          <cell r="O367">
            <v>50</v>
          </cell>
        </row>
        <row r="368">
          <cell r="B368" t="str">
            <v xml:space="preserve"> 1.1.5.1.2.3.1</v>
          </cell>
          <cell r="C368" t="str">
            <v>MANUTENÇÃO DA EQUIPE NO ESCRITÓRIO SEDE DA CONTRATADA</v>
          </cell>
          <cell r="E368">
            <v>0</v>
          </cell>
          <cell r="F368">
            <v>1</v>
          </cell>
          <cell r="H368">
            <v>0</v>
          </cell>
          <cell r="I368">
            <v>0</v>
          </cell>
        </row>
        <row r="369">
          <cell r="B369" t="str">
            <v xml:space="preserve"> 1.1.5.1.2.3.2</v>
          </cell>
          <cell r="C369" t="str">
            <v>MANUTENÇÃO DA EQUIPE MÍNIMA LOTADA NA UM-REPAR</v>
          </cell>
          <cell r="E369">
            <v>0</v>
          </cell>
          <cell r="F369">
            <v>1</v>
          </cell>
          <cell r="H369">
            <v>0</v>
          </cell>
          <cell r="I369">
            <v>0</v>
          </cell>
        </row>
        <row r="370">
          <cell r="A370">
            <v>5</v>
          </cell>
          <cell r="B370" t="str">
            <v xml:space="preserve"> 1.1.5.1.3  </v>
          </cell>
          <cell r="C370" t="str">
            <v xml:space="preserve"> DESMOBILIZAÇÃO  </v>
          </cell>
          <cell r="E370">
            <v>1.9999999999999998</v>
          </cell>
          <cell r="F370">
            <v>1</v>
          </cell>
          <cell r="H370">
            <v>0</v>
          </cell>
          <cell r="I370">
            <v>0</v>
          </cell>
          <cell r="J370" t="str">
            <v xml:space="preserve"> </v>
          </cell>
          <cell r="K370" t="str">
            <v xml:space="preserve"> </v>
          </cell>
          <cell r="L370" t="str">
            <v xml:space="preserve"> </v>
          </cell>
          <cell r="M370" t="str">
            <v xml:space="preserve"> </v>
          </cell>
          <cell r="N370">
            <v>20</v>
          </cell>
          <cell r="O370" t="str">
            <v xml:space="preserve"> </v>
          </cell>
        </row>
        <row r="371">
          <cell r="A371">
            <v>4</v>
          </cell>
          <cell r="B371" t="str">
            <v xml:space="preserve"> 1.1.5.2  </v>
          </cell>
          <cell r="C371" t="str">
            <v xml:space="preserve"> INFRA-ESTRUTURA  </v>
          </cell>
          <cell r="H371">
            <v>0</v>
          </cell>
          <cell r="I371">
            <v>0</v>
          </cell>
          <cell r="J371" t="str">
            <v xml:space="preserve"> </v>
          </cell>
          <cell r="K371" t="str">
            <v xml:space="preserve"> </v>
          </cell>
          <cell r="L371" t="str">
            <v xml:space="preserve"> </v>
          </cell>
          <cell r="M371">
            <v>8</v>
          </cell>
          <cell r="N371" t="str">
            <v xml:space="preserve"> </v>
          </cell>
          <cell r="O371" t="str">
            <v xml:space="preserve"> </v>
          </cell>
        </row>
        <row r="372">
          <cell r="A372">
            <v>5</v>
          </cell>
          <cell r="B372" t="str">
            <v xml:space="preserve"> 1.1.5.2.1  </v>
          </cell>
          <cell r="C372" t="str">
            <v xml:space="preserve"> ESCRITÓRIO DA CONTRATADA NA UN-REPAR  </v>
          </cell>
          <cell r="H372">
            <v>0</v>
          </cell>
          <cell r="I372">
            <v>0</v>
          </cell>
          <cell r="J372" t="str">
            <v xml:space="preserve"> </v>
          </cell>
          <cell r="K372" t="str">
            <v xml:space="preserve"> </v>
          </cell>
          <cell r="L372" t="str">
            <v xml:space="preserve"> </v>
          </cell>
          <cell r="M372" t="str">
            <v xml:space="preserve"> </v>
          </cell>
          <cell r="N372">
            <v>100</v>
          </cell>
          <cell r="O372" t="str">
            <v xml:space="preserve"> </v>
          </cell>
        </row>
        <row r="373">
          <cell r="B373" t="str">
            <v xml:space="preserve"> 1.1.5.2.1.1</v>
          </cell>
          <cell r="C373" t="str">
            <v xml:space="preserve">IMPLANTAÇÃO DO ESCRITÓRIO DA CONTRATADA NA UN-REPAR  </v>
          </cell>
          <cell r="E373">
            <v>0</v>
          </cell>
          <cell r="F373">
            <v>1</v>
          </cell>
          <cell r="H373">
            <v>0</v>
          </cell>
          <cell r="I373">
            <v>0</v>
          </cell>
          <cell r="O373">
            <v>10</v>
          </cell>
        </row>
        <row r="374">
          <cell r="B374" t="str">
            <v xml:space="preserve"> 1.1.5.2.1.2</v>
          </cell>
          <cell r="C374" t="str">
            <v xml:space="preserve">MANUTENÇÃO ESCRITÓRIO DA CONTRATADA NA UN-REPAR  </v>
          </cell>
          <cell r="E374">
            <v>0</v>
          </cell>
          <cell r="F374">
            <v>1</v>
          </cell>
          <cell r="H374">
            <v>0</v>
          </cell>
          <cell r="I374">
            <v>0</v>
          </cell>
          <cell r="O374">
            <v>90</v>
          </cell>
        </row>
        <row r="375">
          <cell r="H375">
            <v>0</v>
          </cell>
          <cell r="I375">
            <v>0</v>
          </cell>
        </row>
        <row r="376">
          <cell r="A376">
            <v>4</v>
          </cell>
          <cell r="B376" t="str">
            <v xml:space="preserve"> 1.1.5.3  </v>
          </cell>
          <cell r="C376" t="str">
            <v xml:space="preserve"> PROJETOS CIVIS E ELETRONICOS  </v>
          </cell>
          <cell r="H376">
            <v>0</v>
          </cell>
          <cell r="I376">
            <v>0</v>
          </cell>
          <cell r="J376" t="str">
            <v xml:space="preserve"> </v>
          </cell>
          <cell r="K376" t="str">
            <v xml:space="preserve"> </v>
          </cell>
          <cell r="L376" t="str">
            <v xml:space="preserve"> </v>
          </cell>
          <cell r="M376">
            <v>82</v>
          </cell>
          <cell r="N376" t="str">
            <v xml:space="preserve"> </v>
          </cell>
          <cell r="O376" t="str">
            <v xml:space="preserve"> </v>
          </cell>
        </row>
        <row r="377">
          <cell r="A377">
            <v>5</v>
          </cell>
          <cell r="B377" t="str">
            <v xml:space="preserve"> 1.1.5.3.1  </v>
          </cell>
          <cell r="C377" t="str">
            <v xml:space="preserve"> CIVIL  </v>
          </cell>
          <cell r="H377">
            <v>0</v>
          </cell>
          <cell r="I377">
            <v>0</v>
          </cell>
          <cell r="J377" t="str">
            <v xml:space="preserve"> </v>
          </cell>
          <cell r="K377" t="str">
            <v xml:space="preserve"> </v>
          </cell>
          <cell r="L377" t="str">
            <v xml:space="preserve"> </v>
          </cell>
          <cell r="M377" t="str">
            <v xml:space="preserve"> </v>
          </cell>
          <cell r="N377">
            <v>15</v>
          </cell>
          <cell r="O377" t="str">
            <v xml:space="preserve"> </v>
          </cell>
        </row>
        <row r="378">
          <cell r="A378">
            <v>6</v>
          </cell>
          <cell r="B378" t="str">
            <v xml:space="preserve"> 1.1.5.3.1.1  </v>
          </cell>
          <cell r="C378" t="str">
            <v xml:space="preserve"> ESTRUTURA  </v>
          </cell>
          <cell r="H378">
            <v>0</v>
          </cell>
          <cell r="I378">
            <v>0</v>
          </cell>
          <cell r="J378" t="str">
            <v xml:space="preserve"> </v>
          </cell>
          <cell r="K378" t="str">
            <v xml:space="preserve"> </v>
          </cell>
          <cell r="L378" t="str">
            <v xml:space="preserve"> </v>
          </cell>
          <cell r="M378" t="str">
            <v xml:space="preserve"> </v>
          </cell>
          <cell r="N378" t="str">
            <v xml:space="preserve"> </v>
          </cell>
          <cell r="O378">
            <v>40</v>
          </cell>
        </row>
        <row r="379">
          <cell r="A379">
            <v>6</v>
          </cell>
          <cell r="B379" t="str">
            <v xml:space="preserve"> 1.1.5.3.1.2  </v>
          </cell>
          <cell r="C379" t="str">
            <v xml:space="preserve"> ARQUITETONICO  </v>
          </cell>
          <cell r="H379">
            <v>0</v>
          </cell>
          <cell r="I379">
            <v>0</v>
          </cell>
          <cell r="J379" t="str">
            <v xml:space="preserve"> </v>
          </cell>
          <cell r="K379" t="str">
            <v xml:space="preserve"> </v>
          </cell>
          <cell r="L379" t="str">
            <v xml:space="preserve"> </v>
          </cell>
          <cell r="M379" t="str">
            <v xml:space="preserve"> </v>
          </cell>
          <cell r="N379" t="str">
            <v xml:space="preserve"> </v>
          </cell>
          <cell r="O379">
            <v>30</v>
          </cell>
        </row>
        <row r="380">
          <cell r="A380">
            <v>6</v>
          </cell>
          <cell r="B380" t="str">
            <v xml:space="preserve"> 1.1.5.3.1.3  </v>
          </cell>
          <cell r="C380" t="str">
            <v xml:space="preserve"> UNDERGROUD  </v>
          </cell>
          <cell r="H380">
            <v>0</v>
          </cell>
          <cell r="I380">
            <v>0</v>
          </cell>
          <cell r="J380" t="str">
            <v xml:space="preserve"> </v>
          </cell>
          <cell r="K380" t="str">
            <v xml:space="preserve"> </v>
          </cell>
          <cell r="L380" t="str">
            <v xml:space="preserve"> </v>
          </cell>
          <cell r="M380" t="str">
            <v xml:space="preserve"> </v>
          </cell>
          <cell r="N380" t="str">
            <v xml:space="preserve"> </v>
          </cell>
          <cell r="O380">
            <v>30</v>
          </cell>
        </row>
        <row r="381">
          <cell r="A381">
            <v>5</v>
          </cell>
          <cell r="B381" t="str">
            <v xml:space="preserve"> 1.1.5.3.2  </v>
          </cell>
          <cell r="C381" t="str">
            <v xml:space="preserve"> ELETROMECÂNICOS  </v>
          </cell>
          <cell r="H381">
            <v>0</v>
          </cell>
          <cell r="I381">
            <v>0</v>
          </cell>
          <cell r="J381" t="str">
            <v xml:space="preserve"> </v>
          </cell>
          <cell r="K381" t="str">
            <v xml:space="preserve"> </v>
          </cell>
          <cell r="L381" t="str">
            <v xml:space="preserve"> </v>
          </cell>
          <cell r="M381" t="str">
            <v xml:space="preserve"> </v>
          </cell>
          <cell r="N381">
            <v>78</v>
          </cell>
          <cell r="O381" t="str">
            <v xml:space="preserve"> </v>
          </cell>
        </row>
        <row r="382">
          <cell r="A382">
            <v>6</v>
          </cell>
          <cell r="B382" t="str">
            <v xml:space="preserve"> 1.1.5.3.2.1  </v>
          </cell>
          <cell r="C382" t="str">
            <v xml:space="preserve"> PROCESSO  </v>
          </cell>
          <cell r="H382">
            <v>0</v>
          </cell>
          <cell r="I382">
            <v>0</v>
          </cell>
          <cell r="J382" t="str">
            <v xml:space="preserve"> </v>
          </cell>
          <cell r="K382" t="str">
            <v xml:space="preserve"> </v>
          </cell>
          <cell r="L382" t="str">
            <v xml:space="preserve"> </v>
          </cell>
          <cell r="M382" t="str">
            <v xml:space="preserve"> </v>
          </cell>
          <cell r="N382" t="str">
            <v xml:space="preserve"> </v>
          </cell>
          <cell r="O382">
            <v>25</v>
          </cell>
        </row>
        <row r="383">
          <cell r="A383">
            <v>6</v>
          </cell>
          <cell r="B383" t="str">
            <v xml:space="preserve"> 1.1.5.3.2.2  </v>
          </cell>
          <cell r="C383" t="str">
            <v xml:space="preserve"> EQUIPAMENTOS  </v>
          </cell>
          <cell r="H383">
            <v>0</v>
          </cell>
          <cell r="I383">
            <v>0</v>
          </cell>
          <cell r="J383" t="str">
            <v xml:space="preserve"> </v>
          </cell>
          <cell r="K383" t="str">
            <v xml:space="preserve"> </v>
          </cell>
          <cell r="L383" t="str">
            <v xml:space="preserve"> </v>
          </cell>
          <cell r="M383" t="str">
            <v xml:space="preserve"> </v>
          </cell>
          <cell r="N383" t="str">
            <v xml:space="preserve"> </v>
          </cell>
          <cell r="O383">
            <v>15</v>
          </cell>
        </row>
        <row r="384">
          <cell r="A384">
            <v>6</v>
          </cell>
          <cell r="B384" t="str">
            <v xml:space="preserve"> 1.1.5.3.2.3  </v>
          </cell>
          <cell r="C384" t="str">
            <v xml:space="preserve"> TUBULAÇÃO  </v>
          </cell>
          <cell r="H384">
            <v>0</v>
          </cell>
          <cell r="I384">
            <v>0</v>
          </cell>
          <cell r="J384" t="str">
            <v xml:space="preserve"> </v>
          </cell>
          <cell r="K384" t="str">
            <v xml:space="preserve"> </v>
          </cell>
          <cell r="L384" t="str">
            <v xml:space="preserve"> </v>
          </cell>
          <cell r="M384" t="str">
            <v xml:space="preserve"> </v>
          </cell>
          <cell r="N384" t="str">
            <v xml:space="preserve"> </v>
          </cell>
          <cell r="O384">
            <v>30</v>
          </cell>
        </row>
        <row r="385">
          <cell r="A385">
            <v>6</v>
          </cell>
          <cell r="B385" t="str">
            <v xml:space="preserve"> 1.1.5.3.2.4  </v>
          </cell>
          <cell r="C385" t="str">
            <v xml:space="preserve"> ELÉTRICA  </v>
          </cell>
          <cell r="H385">
            <v>0</v>
          </cell>
          <cell r="I385">
            <v>0</v>
          </cell>
          <cell r="J385" t="str">
            <v xml:space="preserve"> </v>
          </cell>
          <cell r="K385" t="str">
            <v xml:space="preserve"> </v>
          </cell>
          <cell r="L385" t="str">
            <v xml:space="preserve"> </v>
          </cell>
          <cell r="M385" t="str">
            <v xml:space="preserve"> </v>
          </cell>
          <cell r="N385" t="str">
            <v xml:space="preserve"> </v>
          </cell>
          <cell r="O385">
            <v>10</v>
          </cell>
        </row>
        <row r="386">
          <cell r="A386">
            <v>6</v>
          </cell>
          <cell r="B386" t="str">
            <v xml:space="preserve"> 1.1.5.3.2.5  </v>
          </cell>
          <cell r="C386" t="str">
            <v xml:space="preserve"> INSTRUMENTAÇÃO  </v>
          </cell>
          <cell r="H386">
            <v>0</v>
          </cell>
          <cell r="I386">
            <v>0</v>
          </cell>
          <cell r="J386" t="str">
            <v xml:space="preserve"> </v>
          </cell>
          <cell r="K386" t="str">
            <v xml:space="preserve"> </v>
          </cell>
          <cell r="L386" t="str">
            <v xml:space="preserve"> </v>
          </cell>
          <cell r="M386" t="str">
            <v xml:space="preserve"> </v>
          </cell>
          <cell r="N386" t="str">
            <v xml:space="preserve"> </v>
          </cell>
          <cell r="O386">
            <v>20</v>
          </cell>
        </row>
        <row r="387">
          <cell r="A387">
            <v>5</v>
          </cell>
          <cell r="B387" t="str">
            <v xml:space="preserve"> 1.1.5.3.3  </v>
          </cell>
          <cell r="C387" t="str">
            <v xml:space="preserve"> LIVRO DE PROJETO DE PRÉ DETALHAMENTO  </v>
          </cell>
          <cell r="H387">
            <v>0</v>
          </cell>
          <cell r="I387">
            <v>0</v>
          </cell>
          <cell r="J387" t="str">
            <v xml:space="preserve"> </v>
          </cell>
          <cell r="K387" t="str">
            <v xml:space="preserve"> </v>
          </cell>
          <cell r="L387" t="str">
            <v xml:space="preserve"> </v>
          </cell>
          <cell r="M387" t="str">
            <v xml:space="preserve"> </v>
          </cell>
          <cell r="N387">
            <v>2</v>
          </cell>
          <cell r="O387" t="str">
            <v xml:space="preserve"> </v>
          </cell>
        </row>
        <row r="388">
          <cell r="A388">
            <v>5</v>
          </cell>
          <cell r="B388" t="str">
            <v xml:space="preserve"> 1.1.5.3.4  </v>
          </cell>
          <cell r="C388" t="str">
            <v xml:space="preserve"> MAQUETE ELETRONICA  </v>
          </cell>
          <cell r="H388">
            <v>0</v>
          </cell>
          <cell r="I388">
            <v>0</v>
          </cell>
          <cell r="J388" t="str">
            <v xml:space="preserve"> </v>
          </cell>
          <cell r="K388" t="str">
            <v xml:space="preserve"> </v>
          </cell>
          <cell r="L388" t="str">
            <v xml:space="preserve"> </v>
          </cell>
          <cell r="M388" t="str">
            <v xml:space="preserve"> </v>
          </cell>
          <cell r="N388">
            <v>5</v>
          </cell>
          <cell r="O388" t="str">
            <v xml:space="preserve"> </v>
          </cell>
        </row>
        <row r="389">
          <cell r="C389" t="str">
            <v xml:space="preserve">SUB-TOTAL - UNIDADE 32323 DEA ( GASOLINA )  </v>
          </cell>
        </row>
        <row r="391">
          <cell r="A391">
            <v>3</v>
          </cell>
          <cell r="B391" t="str">
            <v>1.1.6</v>
          </cell>
          <cell r="C391" t="str">
            <v>OSBL INTERLIGAÇÃO ENTRE AS UNIDADES</v>
          </cell>
          <cell r="J391" t="str">
            <v xml:space="preserve"> </v>
          </cell>
          <cell r="K391" t="str">
            <v xml:space="preserve"> </v>
          </cell>
          <cell r="L391">
            <v>5</v>
          </cell>
          <cell r="M391" t="str">
            <v xml:space="preserve"> </v>
          </cell>
          <cell r="N391" t="str">
            <v xml:space="preserve"> </v>
          </cell>
          <cell r="O391" t="str">
            <v xml:space="preserve"> </v>
          </cell>
        </row>
        <row r="392">
          <cell r="A392">
            <v>4</v>
          </cell>
          <cell r="B392" t="str">
            <v xml:space="preserve"> 1.1.6.1  </v>
          </cell>
          <cell r="C392" t="str">
            <v xml:space="preserve"> MOBILIZAÇÃO  </v>
          </cell>
          <cell r="H392">
            <v>0</v>
          </cell>
          <cell r="I392">
            <v>0</v>
          </cell>
          <cell r="J392" t="str">
            <v xml:space="preserve"> </v>
          </cell>
          <cell r="K392" t="str">
            <v xml:space="preserve"> </v>
          </cell>
          <cell r="L392" t="str">
            <v xml:space="preserve"> </v>
          </cell>
          <cell r="M392">
            <v>10</v>
          </cell>
          <cell r="N392" t="str">
            <v xml:space="preserve"> </v>
          </cell>
          <cell r="O392" t="str">
            <v xml:space="preserve"> </v>
          </cell>
        </row>
        <row r="393">
          <cell r="A393">
            <v>5</v>
          </cell>
          <cell r="B393" t="str">
            <v xml:space="preserve"> 1.1.6.1.1  </v>
          </cell>
          <cell r="C393" t="str">
            <v xml:space="preserve"> KICK OFF MEETING  </v>
          </cell>
          <cell r="E393">
            <v>0.5</v>
          </cell>
          <cell r="F393">
            <v>1</v>
          </cell>
          <cell r="H393">
            <v>0</v>
          </cell>
          <cell r="I393">
            <v>0</v>
          </cell>
          <cell r="J393" t="str">
            <v xml:space="preserve"> </v>
          </cell>
          <cell r="K393" t="str">
            <v xml:space="preserve"> </v>
          </cell>
          <cell r="L393" t="str">
            <v xml:space="preserve"> </v>
          </cell>
          <cell r="M393" t="str">
            <v xml:space="preserve"> </v>
          </cell>
          <cell r="N393">
            <v>5</v>
          </cell>
          <cell r="O393" t="str">
            <v xml:space="preserve"> </v>
          </cell>
        </row>
        <row r="394">
          <cell r="A394">
            <v>5</v>
          </cell>
          <cell r="B394" t="str">
            <v xml:space="preserve"> 1.1.6.1.2  </v>
          </cell>
          <cell r="C394" t="str">
            <v xml:space="preserve"> MOBILIZAÇÃO, PLANEJAMENTO. MANUTENÇÃO  </v>
          </cell>
          <cell r="H394">
            <v>0</v>
          </cell>
          <cell r="I394">
            <v>0</v>
          </cell>
          <cell r="J394" t="str">
            <v xml:space="preserve"> </v>
          </cell>
          <cell r="K394" t="str">
            <v xml:space="preserve"> </v>
          </cell>
          <cell r="L394" t="str">
            <v xml:space="preserve"> </v>
          </cell>
          <cell r="M394" t="str">
            <v xml:space="preserve"> </v>
          </cell>
          <cell r="N394">
            <v>75</v>
          </cell>
          <cell r="O394" t="str">
            <v xml:space="preserve"> </v>
          </cell>
        </row>
        <row r="395">
          <cell r="A395">
            <v>6</v>
          </cell>
          <cell r="B395" t="str">
            <v xml:space="preserve"> 1.1.6.1.2.1  </v>
          </cell>
          <cell r="C395" t="str">
            <v xml:space="preserve"> MOBILIZAÇÃO DAS EQUIPES  </v>
          </cell>
          <cell r="H395">
            <v>0</v>
          </cell>
          <cell r="I395">
            <v>0</v>
          </cell>
          <cell r="J395" t="str">
            <v xml:space="preserve"> </v>
          </cell>
          <cell r="K395" t="str">
            <v xml:space="preserve"> </v>
          </cell>
          <cell r="L395" t="str">
            <v xml:space="preserve"> </v>
          </cell>
          <cell r="M395" t="str">
            <v xml:space="preserve"> </v>
          </cell>
          <cell r="N395" t="str">
            <v xml:space="preserve"> </v>
          </cell>
          <cell r="O395">
            <v>10</v>
          </cell>
        </row>
        <row r="396">
          <cell r="B396" t="str">
            <v>1.1.6.1.2.1.1</v>
          </cell>
          <cell r="C396" t="str">
            <v xml:space="preserve"> MOBILIZAÇÃO DA EQUIPE NO ESCRITÓRIO SEDE DA CONTRATADA</v>
          </cell>
          <cell r="E396">
            <v>3.7500000000000006E-2</v>
          </cell>
          <cell r="F396">
            <v>1</v>
          </cell>
          <cell r="H396">
            <v>0</v>
          </cell>
          <cell r="I396">
            <v>0</v>
          </cell>
        </row>
        <row r="397">
          <cell r="B397" t="str">
            <v>1.1.6.1.2.1.2</v>
          </cell>
          <cell r="C397" t="str">
            <v xml:space="preserve"> MOBILIZAÇÃO DA EQUIPE MÍNIMA LOTADA NA UM-REPAR</v>
          </cell>
          <cell r="E397">
            <v>0.71249999999999991</v>
          </cell>
          <cell r="F397">
            <v>1</v>
          </cell>
          <cell r="H397">
            <v>0</v>
          </cell>
          <cell r="I397">
            <v>0</v>
          </cell>
        </row>
        <row r="398">
          <cell r="A398">
            <v>6</v>
          </cell>
          <cell r="B398" t="str">
            <v xml:space="preserve">1.1.6.1.2.2  </v>
          </cell>
          <cell r="C398" t="str">
            <v xml:space="preserve"> PLANEJAMENTO  </v>
          </cell>
          <cell r="H398">
            <v>0</v>
          </cell>
          <cell r="I398">
            <v>0</v>
          </cell>
          <cell r="J398" t="str">
            <v xml:space="preserve"> </v>
          </cell>
          <cell r="K398" t="str">
            <v xml:space="preserve"> </v>
          </cell>
          <cell r="L398" t="str">
            <v xml:space="preserve"> </v>
          </cell>
          <cell r="M398" t="str">
            <v xml:space="preserve"> </v>
          </cell>
          <cell r="N398" t="str">
            <v xml:space="preserve"> </v>
          </cell>
          <cell r="O398">
            <v>40</v>
          </cell>
        </row>
        <row r="399">
          <cell r="B399" t="str">
            <v>1.1.6.1.2.2.1</v>
          </cell>
          <cell r="C399" t="str">
            <v>ORGANIZAÇÃO, RESPONSABILIDADE, AUTORIDADE E RECURSOS</v>
          </cell>
          <cell r="H399">
            <v>0</v>
          </cell>
          <cell r="I399">
            <v>0</v>
          </cell>
        </row>
        <row r="400">
          <cell r="B400" t="str">
            <v>1.1.6.1.2.2.1.1</v>
          </cell>
          <cell r="C400" t="str">
            <v>ORGANOGRAMAS</v>
          </cell>
          <cell r="E400">
            <v>0.15000000000000002</v>
          </cell>
          <cell r="F400">
            <v>1</v>
          </cell>
          <cell r="H400">
            <v>0</v>
          </cell>
          <cell r="I400">
            <v>0</v>
          </cell>
        </row>
        <row r="401">
          <cell r="B401" t="str">
            <v>1.1.6.1.2.2.1.2</v>
          </cell>
          <cell r="C401" t="str">
            <v>CURRÍCULOS</v>
          </cell>
          <cell r="E401">
            <v>0.15000000000000002</v>
          </cell>
          <cell r="F401">
            <v>1</v>
          </cell>
          <cell r="H401">
            <v>0</v>
          </cell>
          <cell r="I401">
            <v>0</v>
          </cell>
        </row>
        <row r="402">
          <cell r="B402" t="str">
            <v>1.1.6.1.2.2.2</v>
          </cell>
          <cell r="C402" t="str">
            <v>RECURSOS</v>
          </cell>
          <cell r="H402">
            <v>0</v>
          </cell>
          <cell r="I402">
            <v>0</v>
          </cell>
        </row>
        <row r="403">
          <cell r="B403" t="str">
            <v>1.1.6.1.2.2.2.1</v>
          </cell>
          <cell r="C403" t="str">
            <v>HISTOGRAMA DE MÃO DE OBRA</v>
          </cell>
          <cell r="E403">
            <v>0.30000000000000004</v>
          </cell>
          <cell r="F403">
            <v>1</v>
          </cell>
          <cell r="H403">
            <v>0</v>
          </cell>
          <cell r="I403">
            <v>0</v>
          </cell>
        </row>
        <row r="404">
          <cell r="B404" t="str">
            <v>1.1.6.1.2.2.3</v>
          </cell>
          <cell r="C404" t="str">
            <v>PROCEDIMENTO DE PLANEJAMENTO DE PROJETO</v>
          </cell>
          <cell r="H404">
            <v>0</v>
          </cell>
          <cell r="I404">
            <v>0</v>
          </cell>
        </row>
        <row r="405">
          <cell r="B405" t="str">
            <v>1.1.6.1.2.2.3.1</v>
          </cell>
          <cell r="C405" t="str">
            <v>EAP DETALHADA</v>
          </cell>
          <cell r="E405">
            <v>0.27</v>
          </cell>
          <cell r="F405">
            <v>1</v>
          </cell>
          <cell r="H405">
            <v>0</v>
          </cell>
          <cell r="I405">
            <v>0</v>
          </cell>
        </row>
        <row r="406">
          <cell r="B406" t="str">
            <v>1.1.6.1.2.2.3.2</v>
          </cell>
          <cell r="C406" t="str">
            <v>LISTA DE DOCUMENTOS DA U-2316 - UHDS</v>
          </cell>
          <cell r="E406">
            <v>0.36000000000000004</v>
          </cell>
          <cell r="F406">
            <v>1</v>
          </cell>
          <cell r="H406">
            <v>0</v>
          </cell>
          <cell r="I406">
            <v>0</v>
          </cell>
        </row>
        <row r="407">
          <cell r="B407" t="str">
            <v>1.1.6.1.2.2.3.3</v>
          </cell>
          <cell r="C407" t="str">
            <v>CRONOGRAMA DE EXECUÇÃO FÍSICA DETALHADO</v>
          </cell>
          <cell r="E407">
            <v>0.36000000000000004</v>
          </cell>
          <cell r="F407">
            <v>1</v>
          </cell>
          <cell r="H407">
            <v>0</v>
          </cell>
          <cell r="I407">
            <v>0</v>
          </cell>
        </row>
        <row r="408">
          <cell r="B408" t="str">
            <v>1.1.6.1.2.2.3.4</v>
          </cell>
          <cell r="C408" t="str">
            <v>CURVA DE EXECUÇÃO FÍSICA</v>
          </cell>
          <cell r="E408">
            <v>0.18000000000000002</v>
          </cell>
          <cell r="F408">
            <v>1</v>
          </cell>
          <cell r="H408">
            <v>0</v>
          </cell>
          <cell r="I408">
            <v>0</v>
          </cell>
        </row>
        <row r="409">
          <cell r="B409" t="str">
            <v>1.1.6.1.2.2.3.5</v>
          </cell>
          <cell r="C409" t="str">
            <v>CRONOGRAMA DE EXECUÇÃO FÍSICA-FINANCEIRO DETALHADO</v>
          </cell>
          <cell r="E409">
            <v>0.18000000000000002</v>
          </cell>
          <cell r="F409">
            <v>1</v>
          </cell>
          <cell r="H409">
            <v>0</v>
          </cell>
          <cell r="I409">
            <v>0</v>
          </cell>
        </row>
        <row r="410">
          <cell r="B410" t="str">
            <v>1.1.6.1.2.2.3.6</v>
          </cell>
          <cell r="C410" t="str">
            <v>CURVA DE EXECUÇÃO FÍSICA-FINANCEIRA</v>
          </cell>
          <cell r="E410">
            <v>0.18000000000000002</v>
          </cell>
          <cell r="F410">
            <v>1</v>
          </cell>
          <cell r="H410">
            <v>0</v>
          </cell>
          <cell r="I410">
            <v>0</v>
          </cell>
        </row>
        <row r="411">
          <cell r="B411" t="str">
            <v>1.1.6.1.2.2.3.7</v>
          </cell>
          <cell r="C411" t="str">
            <v>PROCEDIMENTO DE MEDIÇÃO DE SERVIÇOS</v>
          </cell>
          <cell r="E411">
            <v>0.27</v>
          </cell>
          <cell r="F411">
            <v>1</v>
          </cell>
          <cell r="H411">
            <v>0</v>
          </cell>
          <cell r="I411">
            <v>0</v>
          </cell>
        </row>
        <row r="412">
          <cell r="B412" t="str">
            <v>1.1.6.1.2.2.4</v>
          </cell>
          <cell r="C412" t="str">
            <v>PROCEDIMENTOS DE QSMS</v>
          </cell>
          <cell r="H412">
            <v>0</v>
          </cell>
          <cell r="I412">
            <v>0</v>
          </cell>
        </row>
        <row r="413">
          <cell r="B413" t="str">
            <v>1.1.6.1.2.2.4.1</v>
          </cell>
          <cell r="C413" t="str">
            <v>MANUAL DA QUALIDADE DE PROJETO DE PRÉ-DETALHAMENTO</v>
          </cell>
          <cell r="E413">
            <v>0.42000000000000004</v>
          </cell>
          <cell r="F413">
            <v>1</v>
          </cell>
          <cell r="H413">
            <v>0</v>
          </cell>
          <cell r="I413">
            <v>0</v>
          </cell>
        </row>
        <row r="414">
          <cell r="B414" t="str">
            <v>1.1.6.1.2.2.4.2</v>
          </cell>
          <cell r="C414" t="str">
            <v>PLANO DA QUALIDADE</v>
          </cell>
          <cell r="E414">
            <v>0.18000000000000002</v>
          </cell>
          <cell r="F414">
            <v>1</v>
          </cell>
          <cell r="H414">
            <v>0</v>
          </cell>
          <cell r="I414">
            <v>0</v>
          </cell>
        </row>
        <row r="415">
          <cell r="A415">
            <v>6</v>
          </cell>
          <cell r="B415" t="str">
            <v xml:space="preserve"> 1.1.6.1.2.3</v>
          </cell>
          <cell r="C415" t="str">
            <v xml:space="preserve"> MANUTENÇÃO DAS EQUIPES  </v>
          </cell>
          <cell r="H415">
            <v>0</v>
          </cell>
          <cell r="I415">
            <v>0</v>
          </cell>
          <cell r="J415" t="str">
            <v xml:space="preserve"> </v>
          </cell>
          <cell r="K415" t="str">
            <v xml:space="preserve"> </v>
          </cell>
          <cell r="L415" t="str">
            <v xml:space="preserve"> </v>
          </cell>
          <cell r="M415" t="str">
            <v xml:space="preserve"> </v>
          </cell>
          <cell r="N415" t="str">
            <v xml:space="preserve"> </v>
          </cell>
          <cell r="O415">
            <v>50</v>
          </cell>
        </row>
        <row r="416">
          <cell r="B416" t="str">
            <v xml:space="preserve"> 1.1.6.1.2.3.1</v>
          </cell>
          <cell r="C416" t="str">
            <v>MANUTENÇÃO DA EQUIPE NO ESCRITÓRIO SEDE DA CONTRATADA</v>
          </cell>
          <cell r="E416">
            <v>0</v>
          </cell>
          <cell r="F416">
            <v>1</v>
          </cell>
          <cell r="H416">
            <v>0</v>
          </cell>
          <cell r="I416">
            <v>0</v>
          </cell>
        </row>
        <row r="417">
          <cell r="B417" t="str">
            <v xml:space="preserve"> 1.1.6.1.2.3.2</v>
          </cell>
          <cell r="C417" t="str">
            <v>MANUTENÇÃO DA EQUIPE MÍNIMA LOTADA NA UM-REPAR</v>
          </cell>
          <cell r="E417">
            <v>0</v>
          </cell>
          <cell r="F417">
            <v>1</v>
          </cell>
          <cell r="H417">
            <v>0</v>
          </cell>
          <cell r="I417">
            <v>0</v>
          </cell>
        </row>
        <row r="418">
          <cell r="A418">
            <v>5</v>
          </cell>
          <cell r="B418" t="str">
            <v xml:space="preserve"> 1.1.6.1.3</v>
          </cell>
          <cell r="C418" t="str">
            <v xml:space="preserve"> DESMOBILIZAÇÃO  </v>
          </cell>
          <cell r="E418">
            <v>2</v>
          </cell>
          <cell r="F418">
            <v>1</v>
          </cell>
          <cell r="H418">
            <v>0</v>
          </cell>
          <cell r="I418">
            <v>0</v>
          </cell>
          <cell r="J418" t="str">
            <v xml:space="preserve"> </v>
          </cell>
          <cell r="K418" t="str">
            <v xml:space="preserve"> </v>
          </cell>
          <cell r="L418" t="str">
            <v xml:space="preserve"> </v>
          </cell>
          <cell r="M418" t="str">
            <v xml:space="preserve"> </v>
          </cell>
          <cell r="N418">
            <v>20</v>
          </cell>
          <cell r="O418" t="str">
            <v xml:space="preserve"> </v>
          </cell>
        </row>
        <row r="419">
          <cell r="A419">
            <v>4</v>
          </cell>
          <cell r="B419" t="str">
            <v xml:space="preserve"> 1.1.6.2</v>
          </cell>
          <cell r="C419" t="str">
            <v xml:space="preserve"> INFRA-ESTRUTURA  </v>
          </cell>
          <cell r="H419">
            <v>0</v>
          </cell>
          <cell r="I419">
            <v>0</v>
          </cell>
          <cell r="J419" t="str">
            <v xml:space="preserve"> </v>
          </cell>
          <cell r="K419" t="str">
            <v xml:space="preserve"> </v>
          </cell>
          <cell r="L419" t="str">
            <v xml:space="preserve"> </v>
          </cell>
          <cell r="M419">
            <v>8</v>
          </cell>
          <cell r="N419" t="str">
            <v xml:space="preserve"> </v>
          </cell>
          <cell r="O419" t="str">
            <v xml:space="preserve"> </v>
          </cell>
        </row>
        <row r="420">
          <cell r="A420">
            <v>5</v>
          </cell>
          <cell r="B420" t="str">
            <v xml:space="preserve"> 1.1.6.2.1  </v>
          </cell>
          <cell r="C420" t="str">
            <v xml:space="preserve"> ESCRITÓRIO DA CONTRATADA NA UN-REPAR  </v>
          </cell>
          <cell r="H420">
            <v>0</v>
          </cell>
          <cell r="I420">
            <v>0</v>
          </cell>
          <cell r="J420" t="str">
            <v xml:space="preserve"> </v>
          </cell>
          <cell r="K420" t="str">
            <v xml:space="preserve"> </v>
          </cell>
          <cell r="L420" t="str">
            <v xml:space="preserve"> </v>
          </cell>
          <cell r="M420" t="str">
            <v xml:space="preserve"> </v>
          </cell>
          <cell r="N420">
            <v>100</v>
          </cell>
          <cell r="O420" t="str">
            <v xml:space="preserve"> </v>
          </cell>
        </row>
        <row r="421">
          <cell r="B421" t="str">
            <v xml:space="preserve"> 1.1.6.2.1.1</v>
          </cell>
          <cell r="C421" t="str">
            <v xml:space="preserve">IMPLANTAÇÃO DO ESCRITÓRIO DA CONTRATADA NA UN-REPAR  </v>
          </cell>
          <cell r="E421">
            <v>0</v>
          </cell>
          <cell r="F421">
            <v>1</v>
          </cell>
          <cell r="H421">
            <v>0</v>
          </cell>
          <cell r="I421">
            <v>0</v>
          </cell>
          <cell r="O421">
            <v>10</v>
          </cell>
        </row>
        <row r="422">
          <cell r="B422" t="str">
            <v xml:space="preserve"> 1.1.6.2.1.2</v>
          </cell>
          <cell r="C422" t="str">
            <v xml:space="preserve">MANUTENÇÃO ESCRITÓRIO DA CONTRATADA NA UN-REPAR  </v>
          </cell>
          <cell r="E422">
            <v>0</v>
          </cell>
          <cell r="F422">
            <v>1</v>
          </cell>
          <cell r="H422">
            <v>0</v>
          </cell>
          <cell r="I422">
            <v>0</v>
          </cell>
          <cell r="O422">
            <v>90</v>
          </cell>
        </row>
        <row r="423">
          <cell r="H423">
            <v>0</v>
          </cell>
          <cell r="I423">
            <v>0</v>
          </cell>
        </row>
        <row r="424">
          <cell r="A424">
            <v>4</v>
          </cell>
          <cell r="B424" t="str">
            <v xml:space="preserve"> 1.1.6.3  </v>
          </cell>
          <cell r="C424" t="str">
            <v xml:space="preserve"> PROJETOS CIVIS E ELETRONICOS  </v>
          </cell>
          <cell r="H424">
            <v>0</v>
          </cell>
          <cell r="I424">
            <v>0</v>
          </cell>
          <cell r="J424" t="str">
            <v xml:space="preserve"> </v>
          </cell>
          <cell r="K424" t="str">
            <v xml:space="preserve"> </v>
          </cell>
          <cell r="L424" t="str">
            <v xml:space="preserve"> </v>
          </cell>
          <cell r="M424">
            <v>82</v>
          </cell>
          <cell r="N424" t="str">
            <v xml:space="preserve"> </v>
          </cell>
          <cell r="O424" t="str">
            <v xml:space="preserve"> </v>
          </cell>
        </row>
        <row r="425">
          <cell r="A425">
            <v>5</v>
          </cell>
          <cell r="B425" t="str">
            <v xml:space="preserve"> 1.1.6.3.1  </v>
          </cell>
          <cell r="C425" t="str">
            <v xml:space="preserve"> CIVIL  </v>
          </cell>
          <cell r="H425">
            <v>0</v>
          </cell>
          <cell r="I425">
            <v>0</v>
          </cell>
          <cell r="J425" t="str">
            <v xml:space="preserve"> </v>
          </cell>
          <cell r="K425" t="str">
            <v xml:space="preserve"> </v>
          </cell>
          <cell r="L425" t="str">
            <v xml:space="preserve"> </v>
          </cell>
          <cell r="M425" t="str">
            <v xml:space="preserve"> </v>
          </cell>
          <cell r="N425">
            <v>15</v>
          </cell>
          <cell r="O425" t="str">
            <v xml:space="preserve"> </v>
          </cell>
        </row>
        <row r="426">
          <cell r="A426">
            <v>6</v>
          </cell>
          <cell r="B426" t="str">
            <v xml:space="preserve"> 1.1.6.3.1.1  </v>
          </cell>
          <cell r="C426" t="str">
            <v xml:space="preserve"> ESTRUTURA  </v>
          </cell>
          <cell r="H426">
            <v>0</v>
          </cell>
          <cell r="I426">
            <v>0</v>
          </cell>
          <cell r="J426" t="str">
            <v xml:space="preserve"> </v>
          </cell>
          <cell r="K426" t="str">
            <v xml:space="preserve"> </v>
          </cell>
          <cell r="L426" t="str">
            <v xml:space="preserve"> </v>
          </cell>
          <cell r="M426" t="str">
            <v xml:space="preserve"> </v>
          </cell>
          <cell r="N426" t="str">
            <v xml:space="preserve"> </v>
          </cell>
          <cell r="O426">
            <v>40</v>
          </cell>
        </row>
        <row r="427">
          <cell r="A427">
            <v>6</v>
          </cell>
          <cell r="B427" t="str">
            <v xml:space="preserve"> 1.1.6.3.1.2</v>
          </cell>
          <cell r="C427" t="str">
            <v xml:space="preserve"> ARQUITETONICO  </v>
          </cell>
          <cell r="H427">
            <v>0</v>
          </cell>
          <cell r="I427">
            <v>0</v>
          </cell>
          <cell r="J427" t="str">
            <v xml:space="preserve"> </v>
          </cell>
          <cell r="K427" t="str">
            <v xml:space="preserve"> </v>
          </cell>
          <cell r="L427" t="str">
            <v xml:space="preserve"> </v>
          </cell>
          <cell r="M427" t="str">
            <v xml:space="preserve"> </v>
          </cell>
          <cell r="N427" t="str">
            <v xml:space="preserve"> </v>
          </cell>
          <cell r="O427">
            <v>30</v>
          </cell>
        </row>
        <row r="428">
          <cell r="A428">
            <v>6</v>
          </cell>
          <cell r="B428" t="str">
            <v xml:space="preserve"> 1.1.6.3.1.3</v>
          </cell>
          <cell r="C428" t="str">
            <v xml:space="preserve"> UNDERGROUD  </v>
          </cell>
          <cell r="H428">
            <v>0</v>
          </cell>
          <cell r="I428">
            <v>0</v>
          </cell>
          <cell r="J428" t="str">
            <v xml:space="preserve"> </v>
          </cell>
          <cell r="K428" t="str">
            <v xml:space="preserve"> </v>
          </cell>
          <cell r="L428" t="str">
            <v xml:space="preserve"> </v>
          </cell>
          <cell r="M428" t="str">
            <v xml:space="preserve"> </v>
          </cell>
          <cell r="N428" t="str">
            <v xml:space="preserve"> </v>
          </cell>
          <cell r="O428">
            <v>30</v>
          </cell>
        </row>
        <row r="429">
          <cell r="A429">
            <v>5</v>
          </cell>
          <cell r="B429" t="str">
            <v xml:space="preserve"> 1.1.6.3.2  </v>
          </cell>
          <cell r="C429" t="str">
            <v xml:space="preserve"> ELETROMECÂNICOS  </v>
          </cell>
          <cell r="H429">
            <v>0</v>
          </cell>
          <cell r="I429">
            <v>0</v>
          </cell>
          <cell r="J429" t="str">
            <v xml:space="preserve"> </v>
          </cell>
          <cell r="K429" t="str">
            <v xml:space="preserve"> </v>
          </cell>
          <cell r="L429" t="str">
            <v xml:space="preserve"> </v>
          </cell>
          <cell r="M429" t="str">
            <v xml:space="preserve"> </v>
          </cell>
          <cell r="N429">
            <v>78</v>
          </cell>
          <cell r="O429" t="str">
            <v xml:space="preserve"> </v>
          </cell>
        </row>
        <row r="430">
          <cell r="A430">
            <v>6</v>
          </cell>
          <cell r="B430" t="str">
            <v xml:space="preserve"> 1.1.6.3.2.1  </v>
          </cell>
          <cell r="C430" t="str">
            <v xml:space="preserve"> PROCESSO  </v>
          </cell>
          <cell r="H430">
            <v>0</v>
          </cell>
          <cell r="I430">
            <v>0</v>
          </cell>
          <cell r="J430" t="str">
            <v xml:space="preserve"> </v>
          </cell>
          <cell r="K430" t="str">
            <v xml:space="preserve"> </v>
          </cell>
          <cell r="L430" t="str">
            <v xml:space="preserve"> </v>
          </cell>
          <cell r="M430" t="str">
            <v xml:space="preserve"> </v>
          </cell>
          <cell r="N430" t="str">
            <v xml:space="preserve"> </v>
          </cell>
          <cell r="O430">
            <v>25</v>
          </cell>
        </row>
        <row r="431">
          <cell r="A431">
            <v>6</v>
          </cell>
          <cell r="B431" t="str">
            <v xml:space="preserve"> 1.1.6.3.2.2</v>
          </cell>
          <cell r="C431" t="str">
            <v xml:space="preserve"> EQUIPAMENTOS  </v>
          </cell>
          <cell r="H431">
            <v>0</v>
          </cell>
          <cell r="I431">
            <v>0</v>
          </cell>
          <cell r="J431" t="str">
            <v xml:space="preserve"> </v>
          </cell>
          <cell r="K431" t="str">
            <v xml:space="preserve"> </v>
          </cell>
          <cell r="L431" t="str">
            <v xml:space="preserve"> </v>
          </cell>
          <cell r="M431" t="str">
            <v xml:space="preserve"> </v>
          </cell>
          <cell r="N431" t="str">
            <v xml:space="preserve"> </v>
          </cell>
          <cell r="O431">
            <v>15</v>
          </cell>
        </row>
        <row r="432">
          <cell r="A432">
            <v>6</v>
          </cell>
          <cell r="B432" t="str">
            <v xml:space="preserve"> 1.1.6.3.2.3</v>
          </cell>
          <cell r="C432" t="str">
            <v xml:space="preserve"> TUBULAÇÃO  </v>
          </cell>
          <cell r="H432">
            <v>0</v>
          </cell>
          <cell r="I432">
            <v>0</v>
          </cell>
          <cell r="J432" t="str">
            <v xml:space="preserve"> </v>
          </cell>
          <cell r="K432" t="str">
            <v xml:space="preserve"> </v>
          </cell>
          <cell r="L432" t="str">
            <v xml:space="preserve"> </v>
          </cell>
          <cell r="M432" t="str">
            <v xml:space="preserve"> </v>
          </cell>
          <cell r="N432" t="str">
            <v xml:space="preserve"> </v>
          </cell>
          <cell r="O432">
            <v>30</v>
          </cell>
        </row>
        <row r="433">
          <cell r="A433">
            <v>6</v>
          </cell>
          <cell r="B433" t="str">
            <v xml:space="preserve"> 1.1.6.3.2.4</v>
          </cell>
          <cell r="C433" t="str">
            <v xml:space="preserve"> ELÉTRICA  </v>
          </cell>
          <cell r="H433">
            <v>0</v>
          </cell>
          <cell r="I433">
            <v>0</v>
          </cell>
          <cell r="J433" t="str">
            <v xml:space="preserve"> </v>
          </cell>
          <cell r="K433" t="str">
            <v xml:space="preserve"> </v>
          </cell>
          <cell r="L433" t="str">
            <v xml:space="preserve"> </v>
          </cell>
          <cell r="M433" t="str">
            <v xml:space="preserve"> </v>
          </cell>
          <cell r="N433" t="str">
            <v xml:space="preserve"> </v>
          </cell>
          <cell r="O433">
            <v>10</v>
          </cell>
        </row>
        <row r="434">
          <cell r="A434">
            <v>6</v>
          </cell>
          <cell r="B434" t="str">
            <v xml:space="preserve"> 1.1.6.3.2.5</v>
          </cell>
          <cell r="C434" t="str">
            <v xml:space="preserve"> INSTRUMENTAÇÃO  </v>
          </cell>
          <cell r="H434">
            <v>0</v>
          </cell>
          <cell r="I434">
            <v>0</v>
          </cell>
          <cell r="J434" t="str">
            <v xml:space="preserve"> </v>
          </cell>
          <cell r="K434" t="str">
            <v xml:space="preserve"> </v>
          </cell>
          <cell r="L434" t="str">
            <v xml:space="preserve"> </v>
          </cell>
          <cell r="M434" t="str">
            <v xml:space="preserve"> </v>
          </cell>
          <cell r="N434" t="str">
            <v xml:space="preserve"> </v>
          </cell>
          <cell r="O434">
            <v>20</v>
          </cell>
        </row>
        <row r="435">
          <cell r="A435">
            <v>5</v>
          </cell>
          <cell r="B435" t="str">
            <v xml:space="preserve"> 1.1.6.3.3  </v>
          </cell>
          <cell r="C435" t="str">
            <v xml:space="preserve"> LIVRO DE PROJETO DE PRÉ DETALHAMENTO  </v>
          </cell>
          <cell r="H435">
            <v>0</v>
          </cell>
          <cell r="I435">
            <v>0</v>
          </cell>
          <cell r="J435" t="str">
            <v xml:space="preserve"> </v>
          </cell>
          <cell r="K435" t="str">
            <v xml:space="preserve"> </v>
          </cell>
          <cell r="L435" t="str">
            <v xml:space="preserve"> </v>
          </cell>
          <cell r="M435" t="str">
            <v xml:space="preserve"> </v>
          </cell>
          <cell r="N435">
            <v>2</v>
          </cell>
          <cell r="O435" t="str">
            <v xml:space="preserve"> </v>
          </cell>
        </row>
        <row r="436">
          <cell r="A436">
            <v>5</v>
          </cell>
          <cell r="B436" t="str">
            <v xml:space="preserve"> 1.1.6.3.4</v>
          </cell>
          <cell r="C436" t="str">
            <v xml:space="preserve"> MAQUETE ELETRONICA  </v>
          </cell>
          <cell r="H436">
            <v>0</v>
          </cell>
          <cell r="I436">
            <v>0</v>
          </cell>
          <cell r="J436" t="str">
            <v xml:space="preserve"> </v>
          </cell>
          <cell r="K436" t="str">
            <v xml:space="preserve"> </v>
          </cell>
          <cell r="L436" t="str">
            <v xml:space="preserve"> </v>
          </cell>
          <cell r="M436" t="str">
            <v xml:space="preserve"> </v>
          </cell>
          <cell r="N436">
            <v>5</v>
          </cell>
          <cell r="O436" t="str">
            <v xml:space="preserve"> </v>
          </cell>
        </row>
        <row r="437">
          <cell r="C437" t="str">
            <v>SUB-TOTAL - OSBL INTERLIGAÇÃO ENTRE AS UNIDADES</v>
          </cell>
        </row>
        <row r="439">
          <cell r="C439" t="str">
            <v>TOTAL CARTEIRA DE GASOLINA</v>
          </cell>
        </row>
        <row r="441">
          <cell r="A441">
            <v>2</v>
          </cell>
          <cell r="B441" t="str">
            <v>1.2</v>
          </cell>
          <cell r="C441" t="str">
            <v xml:space="preserve"> CARTEIRA DE COQUE  </v>
          </cell>
          <cell r="J441" t="str">
            <v xml:space="preserve"> </v>
          </cell>
          <cell r="K441">
            <v>35</v>
          </cell>
          <cell r="L441" t="str">
            <v xml:space="preserve"> </v>
          </cell>
          <cell r="M441" t="str">
            <v xml:space="preserve"> </v>
          </cell>
          <cell r="N441" t="str">
            <v xml:space="preserve"> </v>
          </cell>
          <cell r="O441" t="str">
            <v xml:space="preserve"> </v>
          </cell>
        </row>
        <row r="442">
          <cell r="A442">
            <v>3</v>
          </cell>
          <cell r="B442" t="str">
            <v>1.2.1</v>
          </cell>
          <cell r="C442" t="str">
            <v xml:space="preserve">UNIDADE 2313 HDT DE INSTÁVEIS  </v>
          </cell>
          <cell r="H442">
            <v>0</v>
          </cell>
          <cell r="I442">
            <v>0</v>
          </cell>
          <cell r="J442" t="str">
            <v xml:space="preserve"> </v>
          </cell>
          <cell r="K442" t="str">
            <v xml:space="preserve"> </v>
          </cell>
          <cell r="L442">
            <v>45</v>
          </cell>
          <cell r="M442" t="str">
            <v xml:space="preserve"> </v>
          </cell>
          <cell r="N442" t="str">
            <v xml:space="preserve"> </v>
          </cell>
          <cell r="O442" t="str">
            <v xml:space="preserve"> </v>
          </cell>
        </row>
        <row r="443">
          <cell r="A443">
            <v>4</v>
          </cell>
          <cell r="B443" t="str">
            <v xml:space="preserve"> 1.2.1.1  </v>
          </cell>
          <cell r="C443" t="str">
            <v xml:space="preserve"> MOBILIZAÇÃO  </v>
          </cell>
          <cell r="H443">
            <v>0</v>
          </cell>
          <cell r="I443">
            <v>0</v>
          </cell>
          <cell r="J443" t="str">
            <v xml:space="preserve"> </v>
          </cell>
          <cell r="K443" t="str">
            <v xml:space="preserve"> </v>
          </cell>
          <cell r="L443" t="str">
            <v xml:space="preserve"> </v>
          </cell>
          <cell r="M443">
            <v>10</v>
          </cell>
          <cell r="N443" t="str">
            <v xml:space="preserve"> </v>
          </cell>
          <cell r="O443" t="str">
            <v xml:space="preserve"> </v>
          </cell>
        </row>
        <row r="444">
          <cell r="A444">
            <v>5</v>
          </cell>
          <cell r="B444" t="str">
            <v xml:space="preserve"> 1.2.1.1.1  </v>
          </cell>
          <cell r="C444" t="str">
            <v xml:space="preserve"> KICK OFF MEETING  </v>
          </cell>
          <cell r="E444">
            <v>0.5</v>
          </cell>
          <cell r="F444">
            <v>1</v>
          </cell>
          <cell r="H444">
            <v>0</v>
          </cell>
          <cell r="I444">
            <v>1</v>
          </cell>
          <cell r="J444" t="str">
            <v xml:space="preserve"> </v>
          </cell>
          <cell r="K444" t="str">
            <v xml:space="preserve"> </v>
          </cell>
          <cell r="L444" t="str">
            <v xml:space="preserve"> </v>
          </cell>
          <cell r="M444" t="str">
            <v xml:space="preserve"> </v>
          </cell>
          <cell r="N444">
            <v>5</v>
          </cell>
          <cell r="O444" t="str">
            <v xml:space="preserve"> </v>
          </cell>
        </row>
        <row r="445">
          <cell r="A445">
            <v>5</v>
          </cell>
          <cell r="B445" t="str">
            <v xml:space="preserve"> 1.2.1.1.2  </v>
          </cell>
          <cell r="C445" t="str">
            <v xml:space="preserve"> MOBILIZAÇÃO, PLANEJAMENTO. MANUTENÇÃO  </v>
          </cell>
          <cell r="H445">
            <v>0</v>
          </cell>
          <cell r="I445">
            <v>0</v>
          </cell>
          <cell r="J445" t="str">
            <v xml:space="preserve"> </v>
          </cell>
          <cell r="K445" t="str">
            <v xml:space="preserve"> </v>
          </cell>
          <cell r="L445" t="str">
            <v xml:space="preserve"> </v>
          </cell>
          <cell r="M445" t="str">
            <v xml:space="preserve"> </v>
          </cell>
          <cell r="N445">
            <v>75</v>
          </cell>
          <cell r="O445" t="str">
            <v xml:space="preserve"> </v>
          </cell>
        </row>
        <row r="446">
          <cell r="A446">
            <v>6</v>
          </cell>
          <cell r="B446" t="str">
            <v xml:space="preserve"> 1.2.1.1.2.1  </v>
          </cell>
          <cell r="C446" t="str">
            <v xml:space="preserve"> MOBILIZAÇÃO DAS EQUIPES  </v>
          </cell>
          <cell r="H446">
            <v>0</v>
          </cell>
          <cell r="I446">
            <v>0</v>
          </cell>
          <cell r="J446" t="str">
            <v xml:space="preserve"> </v>
          </cell>
          <cell r="K446" t="str">
            <v xml:space="preserve"> </v>
          </cell>
          <cell r="L446" t="str">
            <v xml:space="preserve"> </v>
          </cell>
          <cell r="M446" t="str">
            <v xml:space="preserve"> </v>
          </cell>
          <cell r="N446" t="str">
            <v xml:space="preserve"> </v>
          </cell>
          <cell r="O446">
            <v>10</v>
          </cell>
        </row>
        <row r="447">
          <cell r="B447" t="str">
            <v>1.2.1.1.2.1.1</v>
          </cell>
          <cell r="C447" t="str">
            <v xml:space="preserve"> MOBILIZAÇÃO DA EQUIPE NO ESCRITÓRIO SEDE DA CONTRATADA</v>
          </cell>
          <cell r="E447">
            <v>3.7499999999999999E-2</v>
          </cell>
          <cell r="F447">
            <v>1</v>
          </cell>
          <cell r="H447">
            <v>0</v>
          </cell>
          <cell r="I447">
            <v>0</v>
          </cell>
        </row>
        <row r="448">
          <cell r="B448" t="str">
            <v>1.2.1.1.2.1.2</v>
          </cell>
          <cell r="C448" t="str">
            <v xml:space="preserve"> MOBILIZAÇÃO DA EQUIPE MÍNIMA LOTADA NA UM-REPAR</v>
          </cell>
          <cell r="E448">
            <v>0.71249999999999991</v>
          </cell>
          <cell r="F448">
            <v>1</v>
          </cell>
          <cell r="H448">
            <v>0</v>
          </cell>
          <cell r="I448">
            <v>0</v>
          </cell>
        </row>
        <row r="449">
          <cell r="A449">
            <v>6</v>
          </cell>
          <cell r="B449" t="str">
            <v xml:space="preserve">1.2.1.1.2.2  </v>
          </cell>
          <cell r="C449" t="str">
            <v xml:space="preserve"> PLANEJAMENTO  </v>
          </cell>
          <cell r="H449">
            <v>0</v>
          </cell>
          <cell r="I449">
            <v>0</v>
          </cell>
          <cell r="J449" t="str">
            <v xml:space="preserve"> </v>
          </cell>
          <cell r="K449" t="str">
            <v xml:space="preserve"> </v>
          </cell>
          <cell r="L449" t="str">
            <v xml:space="preserve"> </v>
          </cell>
          <cell r="M449" t="str">
            <v xml:space="preserve"> </v>
          </cell>
          <cell r="N449" t="str">
            <v xml:space="preserve"> </v>
          </cell>
          <cell r="O449">
            <v>40</v>
          </cell>
        </row>
        <row r="450">
          <cell r="B450" t="str">
            <v>1.2.1.1.2.2.1</v>
          </cell>
          <cell r="C450" t="str">
            <v>ORGANIZAÇÃO, RESPONSABILIDADE, AUTORIDADE E RECURSOS</v>
          </cell>
          <cell r="H450">
            <v>0</v>
          </cell>
          <cell r="I450">
            <v>0</v>
          </cell>
        </row>
        <row r="451">
          <cell r="B451" t="str">
            <v>1.2.1.1.2.2.1.1</v>
          </cell>
          <cell r="C451" t="str">
            <v>ORGANOGRAMAS</v>
          </cell>
          <cell r="E451">
            <v>0.15</v>
          </cell>
          <cell r="F451">
            <v>1</v>
          </cell>
          <cell r="H451">
            <v>1</v>
          </cell>
          <cell r="I451">
            <v>0</v>
          </cell>
        </row>
        <row r="452">
          <cell r="B452" t="str">
            <v>1.2.1.1.2.2.1.2</v>
          </cell>
          <cell r="C452" t="str">
            <v>CURRÍCULOS</v>
          </cell>
          <cell r="E452">
            <v>0.15</v>
          </cell>
          <cell r="F452">
            <v>1</v>
          </cell>
          <cell r="H452">
            <v>1</v>
          </cell>
          <cell r="I452">
            <v>0</v>
          </cell>
        </row>
        <row r="453">
          <cell r="B453" t="str">
            <v>1.2.1.1.2.2.2</v>
          </cell>
          <cell r="C453" t="str">
            <v>RECURSOS</v>
          </cell>
          <cell r="H453">
            <v>0</v>
          </cell>
          <cell r="I453">
            <v>0</v>
          </cell>
        </row>
        <row r="454">
          <cell r="B454" t="str">
            <v>1.2.1.1.2.2.2.1</v>
          </cell>
          <cell r="C454" t="str">
            <v>HISTOGRAMA DE MÃO DE OBRA</v>
          </cell>
          <cell r="E454">
            <v>0.3</v>
          </cell>
          <cell r="F454">
            <v>1</v>
          </cell>
          <cell r="H454">
            <v>0</v>
          </cell>
          <cell r="I454">
            <v>0</v>
          </cell>
        </row>
        <row r="455">
          <cell r="B455" t="str">
            <v>1.2.1.1.2.2.3</v>
          </cell>
          <cell r="C455" t="str">
            <v>PROCEDIMENTO DE PLANEJAMENTO DE PROJETO</v>
          </cell>
          <cell r="H455">
            <v>0</v>
          </cell>
          <cell r="I455">
            <v>0</v>
          </cell>
        </row>
        <row r="456">
          <cell r="B456" t="str">
            <v>1.2.1.1.2.2.3.1</v>
          </cell>
          <cell r="C456" t="str">
            <v>EAP DETALHADA</v>
          </cell>
          <cell r="E456">
            <v>0.27</v>
          </cell>
          <cell r="F456">
            <v>1</v>
          </cell>
          <cell r="H456">
            <v>0</v>
          </cell>
          <cell r="I456">
            <v>0</v>
          </cell>
        </row>
        <row r="457">
          <cell r="B457" t="str">
            <v>1.2.1.1.2.2.3.2</v>
          </cell>
          <cell r="C457" t="str">
            <v>LISTA DE DOCUMENTOS DA U-2316 - UHDS</v>
          </cell>
          <cell r="E457">
            <v>0.36000000000000004</v>
          </cell>
          <cell r="F457">
            <v>1</v>
          </cell>
          <cell r="H457">
            <v>0</v>
          </cell>
          <cell r="I457">
            <v>0</v>
          </cell>
        </row>
        <row r="458">
          <cell r="B458" t="str">
            <v>1.2.1.1.2.2.3.3</v>
          </cell>
          <cell r="C458" t="str">
            <v>CRONOGRAMA DE EXECUÇÃO FÍSICA DETALHADO</v>
          </cell>
          <cell r="E458">
            <v>0.36000000000000004</v>
          </cell>
          <cell r="F458">
            <v>1</v>
          </cell>
          <cell r="H458">
            <v>0</v>
          </cell>
          <cell r="I458">
            <v>0</v>
          </cell>
        </row>
        <row r="459">
          <cell r="B459" t="str">
            <v>1.2.1.1.2.2.3.4</v>
          </cell>
          <cell r="C459" t="str">
            <v>CURVA DE EXECUÇÃO FÍSICA</v>
          </cell>
          <cell r="E459">
            <v>0.18000000000000002</v>
          </cell>
          <cell r="F459">
            <v>1</v>
          </cell>
          <cell r="H459">
            <v>0</v>
          </cell>
          <cell r="I459">
            <v>0</v>
          </cell>
        </row>
        <row r="460">
          <cell r="B460" t="str">
            <v>1.2.1.1.2.2.3.5</v>
          </cell>
          <cell r="C460" t="str">
            <v>CRONOGRAMA DE EXECUÇÃO FÍSICA-FINANCEIRO DETALHADO</v>
          </cell>
          <cell r="E460">
            <v>0.18000000000000002</v>
          </cell>
          <cell r="F460">
            <v>1</v>
          </cell>
          <cell r="H460">
            <v>0</v>
          </cell>
          <cell r="I460">
            <v>0</v>
          </cell>
        </row>
        <row r="461">
          <cell r="B461" t="str">
            <v>1.2.1.1.2.2.3.6</v>
          </cell>
          <cell r="C461" t="str">
            <v>CURVA DE EXECUÇÃO FÍSICA-FINANCEIRA</v>
          </cell>
          <cell r="E461">
            <v>0.18000000000000002</v>
          </cell>
          <cell r="F461">
            <v>1</v>
          </cell>
          <cell r="H461">
            <v>0</v>
          </cell>
          <cell r="I461">
            <v>0</v>
          </cell>
        </row>
        <row r="462">
          <cell r="B462" t="str">
            <v>1.2.1.1.2.2.3.7</v>
          </cell>
          <cell r="C462" t="str">
            <v>PROCEDIMENTO DE MEDIÇÃO DE SERVIÇOS</v>
          </cell>
          <cell r="E462">
            <v>0.27</v>
          </cell>
          <cell r="F462">
            <v>1</v>
          </cell>
          <cell r="H462">
            <v>1</v>
          </cell>
          <cell r="I462">
            <v>0</v>
          </cell>
        </row>
        <row r="463">
          <cell r="B463" t="str">
            <v>1.2.1.1.2.2.4</v>
          </cell>
          <cell r="C463" t="str">
            <v>PROCEDIMENTOS DE QSMS</v>
          </cell>
          <cell r="H463">
            <v>0</v>
          </cell>
          <cell r="I463">
            <v>0</v>
          </cell>
        </row>
        <row r="464">
          <cell r="B464" t="str">
            <v>1.2.1.1.2.2.4.1</v>
          </cell>
          <cell r="C464" t="str">
            <v>MANUAL DA QUALIDADE DE PROJETO DE PRÉ-DETALHAMENTO</v>
          </cell>
          <cell r="E464">
            <v>0.42</v>
          </cell>
          <cell r="F464">
            <v>1</v>
          </cell>
          <cell r="H464">
            <v>1</v>
          </cell>
          <cell r="I464">
            <v>0</v>
          </cell>
        </row>
        <row r="465">
          <cell r="B465" t="str">
            <v>1.2.1.1.2.2.4.2</v>
          </cell>
          <cell r="C465" t="str">
            <v>PLANO DA QUALIDADE</v>
          </cell>
          <cell r="E465">
            <v>0.18000000000000002</v>
          </cell>
          <cell r="F465">
            <v>1</v>
          </cell>
          <cell r="H465">
            <v>1</v>
          </cell>
          <cell r="I465">
            <v>0</v>
          </cell>
        </row>
        <row r="466">
          <cell r="A466">
            <v>6</v>
          </cell>
          <cell r="B466" t="str">
            <v xml:space="preserve"> 1.2.1.1.2.3  </v>
          </cell>
          <cell r="C466" t="str">
            <v xml:space="preserve"> MANUTENÇÃO DAS EQUIPES  </v>
          </cell>
          <cell r="H466">
            <v>0</v>
          </cell>
          <cell r="I466">
            <v>0</v>
          </cell>
          <cell r="J466" t="str">
            <v xml:space="preserve"> </v>
          </cell>
          <cell r="K466" t="str">
            <v xml:space="preserve"> </v>
          </cell>
          <cell r="L466" t="str">
            <v xml:space="preserve"> </v>
          </cell>
          <cell r="M466" t="str">
            <v xml:space="preserve"> </v>
          </cell>
          <cell r="N466" t="str">
            <v xml:space="preserve"> </v>
          </cell>
          <cell r="O466">
            <v>50</v>
          </cell>
        </row>
        <row r="467">
          <cell r="B467" t="str">
            <v xml:space="preserve"> 1.2.1.1.2.3.1</v>
          </cell>
          <cell r="C467" t="str">
            <v>MANUTENÇÃO DA EQUIPE NO ESCRITÓRIO SEDE DA CONTRATADA</v>
          </cell>
          <cell r="E467">
            <v>0</v>
          </cell>
          <cell r="F467">
            <v>1</v>
          </cell>
          <cell r="H467">
            <v>0</v>
          </cell>
          <cell r="I467">
            <v>0</v>
          </cell>
        </row>
        <row r="468">
          <cell r="B468" t="str">
            <v xml:space="preserve"> 1.2.1.1.2.3.2</v>
          </cell>
          <cell r="C468" t="str">
            <v>MANUTENÇÃO DA EQUIPE MÍNIMA LOTADA NA UM-REPAR</v>
          </cell>
          <cell r="E468">
            <v>0</v>
          </cell>
          <cell r="F468">
            <v>1</v>
          </cell>
          <cell r="H468">
            <v>0</v>
          </cell>
          <cell r="I468">
            <v>0</v>
          </cell>
        </row>
        <row r="469">
          <cell r="A469">
            <v>5</v>
          </cell>
          <cell r="B469" t="str">
            <v xml:space="preserve"> 1.2.1.1.3  </v>
          </cell>
          <cell r="C469" t="str">
            <v xml:space="preserve"> DESMOBILIZAÇÃO  </v>
          </cell>
          <cell r="E469">
            <v>2</v>
          </cell>
          <cell r="F469">
            <v>1</v>
          </cell>
          <cell r="H469">
            <v>0</v>
          </cell>
          <cell r="I469">
            <v>0</v>
          </cell>
          <cell r="J469" t="str">
            <v xml:space="preserve"> </v>
          </cell>
          <cell r="K469" t="str">
            <v xml:space="preserve"> </v>
          </cell>
          <cell r="L469" t="str">
            <v xml:space="preserve"> </v>
          </cell>
          <cell r="M469" t="str">
            <v xml:space="preserve"> </v>
          </cell>
          <cell r="N469">
            <v>20</v>
          </cell>
          <cell r="O469" t="str">
            <v xml:space="preserve"> </v>
          </cell>
        </row>
        <row r="470">
          <cell r="A470">
            <v>4</v>
          </cell>
          <cell r="B470" t="str">
            <v xml:space="preserve"> 1.2.1.2  </v>
          </cell>
          <cell r="C470" t="str">
            <v xml:space="preserve"> INFRA-ESTRUTURA  </v>
          </cell>
          <cell r="H470">
            <v>0</v>
          </cell>
          <cell r="I470">
            <v>0</v>
          </cell>
          <cell r="J470" t="str">
            <v xml:space="preserve"> </v>
          </cell>
          <cell r="K470" t="str">
            <v xml:space="preserve"> </v>
          </cell>
          <cell r="L470" t="str">
            <v xml:space="preserve"> </v>
          </cell>
          <cell r="M470">
            <v>8</v>
          </cell>
          <cell r="N470" t="str">
            <v xml:space="preserve"> </v>
          </cell>
          <cell r="O470" t="str">
            <v xml:space="preserve"> </v>
          </cell>
        </row>
        <row r="471">
          <cell r="A471">
            <v>5</v>
          </cell>
          <cell r="B471" t="str">
            <v xml:space="preserve"> 1.2.1.2.1  </v>
          </cell>
          <cell r="C471" t="str">
            <v xml:space="preserve"> ESCRITÓRIO DA CONTRATADA NA UN-REPAR  </v>
          </cell>
          <cell r="H471">
            <v>0</v>
          </cell>
          <cell r="I471">
            <v>0</v>
          </cell>
          <cell r="J471" t="str">
            <v xml:space="preserve"> </v>
          </cell>
          <cell r="K471" t="str">
            <v xml:space="preserve"> </v>
          </cell>
          <cell r="L471" t="str">
            <v xml:space="preserve"> </v>
          </cell>
          <cell r="M471" t="str">
            <v xml:space="preserve"> </v>
          </cell>
          <cell r="N471">
            <v>100</v>
          </cell>
          <cell r="O471" t="str">
            <v xml:space="preserve"> </v>
          </cell>
        </row>
        <row r="472">
          <cell r="B472" t="str">
            <v xml:space="preserve"> 1.2.1.2.1.1</v>
          </cell>
          <cell r="C472" t="str">
            <v xml:space="preserve">IMPLANTAÇÃO DO ESCRITÓRIO DA CONTRATADA NA UN-REPAR  </v>
          </cell>
          <cell r="E472">
            <v>0</v>
          </cell>
          <cell r="F472">
            <v>1</v>
          </cell>
          <cell r="H472">
            <v>0</v>
          </cell>
          <cell r="I472">
            <v>0</v>
          </cell>
          <cell r="O472">
            <v>10</v>
          </cell>
        </row>
        <row r="473">
          <cell r="B473" t="str">
            <v xml:space="preserve"> 1.2.1.2.1.2</v>
          </cell>
          <cell r="C473" t="str">
            <v xml:space="preserve">MANUTENÇÃO ESCRITÓRIO DA CONTRATADA NA UN-REPAR  </v>
          </cell>
          <cell r="E473">
            <v>0</v>
          </cell>
          <cell r="F473">
            <v>1</v>
          </cell>
          <cell r="H473">
            <v>0</v>
          </cell>
          <cell r="I473">
            <v>0</v>
          </cell>
          <cell r="O473">
            <v>90</v>
          </cell>
        </row>
        <row r="474">
          <cell r="H474">
            <v>0</v>
          </cell>
          <cell r="I474">
            <v>0</v>
          </cell>
        </row>
        <row r="475">
          <cell r="A475">
            <v>4</v>
          </cell>
          <cell r="B475" t="str">
            <v xml:space="preserve"> 1.2.1.3  </v>
          </cell>
          <cell r="C475" t="str">
            <v xml:space="preserve"> PROJETOS CIVIS E ELETRONICOS  </v>
          </cell>
          <cell r="H475">
            <v>0</v>
          </cell>
          <cell r="I475">
            <v>0</v>
          </cell>
          <cell r="J475" t="str">
            <v xml:space="preserve"> </v>
          </cell>
          <cell r="K475" t="str">
            <v xml:space="preserve"> </v>
          </cell>
          <cell r="L475" t="str">
            <v xml:space="preserve"> </v>
          </cell>
          <cell r="M475">
            <v>82</v>
          </cell>
          <cell r="N475" t="str">
            <v xml:space="preserve"> </v>
          </cell>
          <cell r="O475" t="str">
            <v xml:space="preserve"> </v>
          </cell>
        </row>
        <row r="476">
          <cell r="A476">
            <v>5</v>
          </cell>
          <cell r="B476" t="str">
            <v xml:space="preserve"> 1.2.1.3.1  </v>
          </cell>
          <cell r="C476" t="str">
            <v xml:space="preserve"> CIVIL  </v>
          </cell>
          <cell r="H476">
            <v>0</v>
          </cell>
          <cell r="I476">
            <v>0</v>
          </cell>
          <cell r="J476" t="str">
            <v xml:space="preserve"> </v>
          </cell>
          <cell r="K476" t="str">
            <v xml:space="preserve"> </v>
          </cell>
          <cell r="L476" t="str">
            <v xml:space="preserve"> </v>
          </cell>
          <cell r="M476" t="str">
            <v xml:space="preserve"> </v>
          </cell>
          <cell r="N476">
            <v>15</v>
          </cell>
          <cell r="O476" t="str">
            <v xml:space="preserve"> </v>
          </cell>
        </row>
        <row r="477">
          <cell r="A477">
            <v>6</v>
          </cell>
          <cell r="B477" t="str">
            <v xml:space="preserve"> 1.2.1.3.1.1  </v>
          </cell>
          <cell r="C477" t="str">
            <v xml:space="preserve"> ESTRUTURA  </v>
          </cell>
          <cell r="H477">
            <v>0</v>
          </cell>
          <cell r="I477">
            <v>0</v>
          </cell>
          <cell r="J477" t="str">
            <v xml:space="preserve"> </v>
          </cell>
          <cell r="K477" t="str">
            <v xml:space="preserve"> </v>
          </cell>
          <cell r="L477" t="str">
            <v xml:space="preserve"> </v>
          </cell>
          <cell r="M477" t="str">
            <v xml:space="preserve"> </v>
          </cell>
          <cell r="N477" t="str">
            <v xml:space="preserve"> </v>
          </cell>
          <cell r="O477">
            <v>40</v>
          </cell>
        </row>
        <row r="478">
          <cell r="A478">
            <v>6</v>
          </cell>
          <cell r="B478" t="str">
            <v xml:space="preserve"> 1.2.1.3.1.2  </v>
          </cell>
          <cell r="C478" t="str">
            <v xml:space="preserve"> ARQUITETONICO  </v>
          </cell>
          <cell r="H478">
            <v>0</v>
          </cell>
          <cell r="I478">
            <v>0</v>
          </cell>
          <cell r="J478" t="str">
            <v xml:space="preserve"> </v>
          </cell>
          <cell r="K478" t="str">
            <v xml:space="preserve"> </v>
          </cell>
          <cell r="L478" t="str">
            <v xml:space="preserve"> </v>
          </cell>
          <cell r="M478" t="str">
            <v xml:space="preserve"> </v>
          </cell>
          <cell r="N478" t="str">
            <v xml:space="preserve"> </v>
          </cell>
          <cell r="O478">
            <v>30</v>
          </cell>
        </row>
        <row r="479">
          <cell r="A479">
            <v>6</v>
          </cell>
          <cell r="B479" t="str">
            <v xml:space="preserve"> 1.2.1.3.1.3  </v>
          </cell>
          <cell r="C479" t="str">
            <v xml:space="preserve"> UNDERGROUD  </v>
          </cell>
          <cell r="H479">
            <v>0</v>
          </cell>
          <cell r="I479">
            <v>0</v>
          </cell>
          <cell r="J479" t="str">
            <v xml:space="preserve"> </v>
          </cell>
          <cell r="K479" t="str">
            <v xml:space="preserve"> </v>
          </cell>
          <cell r="L479" t="str">
            <v xml:space="preserve"> </v>
          </cell>
          <cell r="M479" t="str">
            <v xml:space="preserve"> </v>
          </cell>
          <cell r="N479" t="str">
            <v xml:space="preserve"> </v>
          </cell>
          <cell r="O479">
            <v>30</v>
          </cell>
        </row>
        <row r="480">
          <cell r="A480">
            <v>5</v>
          </cell>
          <cell r="B480" t="str">
            <v xml:space="preserve"> 1.2.1.3.2  </v>
          </cell>
          <cell r="C480" t="str">
            <v xml:space="preserve"> ELETROMECÂNICOS  </v>
          </cell>
          <cell r="H480">
            <v>0</v>
          </cell>
          <cell r="I480">
            <v>0</v>
          </cell>
          <cell r="J480" t="str">
            <v xml:space="preserve"> </v>
          </cell>
          <cell r="K480" t="str">
            <v xml:space="preserve"> </v>
          </cell>
          <cell r="L480" t="str">
            <v xml:space="preserve"> </v>
          </cell>
          <cell r="M480" t="str">
            <v xml:space="preserve"> </v>
          </cell>
          <cell r="N480">
            <v>78</v>
          </cell>
          <cell r="O480" t="str">
            <v xml:space="preserve"> </v>
          </cell>
        </row>
        <row r="481">
          <cell r="A481">
            <v>6</v>
          </cell>
          <cell r="B481" t="str">
            <v xml:space="preserve"> 1.2.1.3.2.1  </v>
          </cell>
          <cell r="C481" t="str">
            <v xml:space="preserve"> PROCESSO  </v>
          </cell>
          <cell r="H481">
            <v>0</v>
          </cell>
          <cell r="I481">
            <v>0</v>
          </cell>
          <cell r="J481" t="str">
            <v xml:space="preserve"> </v>
          </cell>
          <cell r="K481" t="str">
            <v xml:space="preserve"> </v>
          </cell>
          <cell r="L481" t="str">
            <v xml:space="preserve"> </v>
          </cell>
          <cell r="M481" t="str">
            <v xml:space="preserve"> </v>
          </cell>
          <cell r="N481" t="str">
            <v xml:space="preserve"> </v>
          </cell>
          <cell r="O481">
            <v>25</v>
          </cell>
        </row>
        <row r="482">
          <cell r="A482">
            <v>6</v>
          </cell>
          <cell r="B482" t="str">
            <v xml:space="preserve"> 1.2.1.3.2.2  </v>
          </cell>
          <cell r="C482" t="str">
            <v xml:space="preserve"> EQUIPAMENTOS  </v>
          </cell>
          <cell r="H482">
            <v>0</v>
          </cell>
          <cell r="I482">
            <v>0</v>
          </cell>
          <cell r="J482" t="str">
            <v xml:space="preserve"> </v>
          </cell>
          <cell r="K482" t="str">
            <v xml:space="preserve"> </v>
          </cell>
          <cell r="L482" t="str">
            <v xml:space="preserve"> </v>
          </cell>
          <cell r="M482" t="str">
            <v xml:space="preserve"> </v>
          </cell>
          <cell r="N482" t="str">
            <v xml:space="preserve"> </v>
          </cell>
          <cell r="O482">
            <v>15</v>
          </cell>
        </row>
        <row r="483">
          <cell r="A483">
            <v>6</v>
          </cell>
          <cell r="B483" t="str">
            <v xml:space="preserve"> 1.2.1.3.2.3  </v>
          </cell>
          <cell r="C483" t="str">
            <v xml:space="preserve"> TUBULAÇÃO  </v>
          </cell>
          <cell r="H483">
            <v>0</v>
          </cell>
          <cell r="I483">
            <v>0</v>
          </cell>
          <cell r="J483" t="str">
            <v xml:space="preserve"> </v>
          </cell>
          <cell r="K483" t="str">
            <v xml:space="preserve"> </v>
          </cell>
          <cell r="L483" t="str">
            <v xml:space="preserve"> </v>
          </cell>
          <cell r="M483" t="str">
            <v xml:space="preserve"> </v>
          </cell>
          <cell r="N483" t="str">
            <v xml:space="preserve"> </v>
          </cell>
          <cell r="O483">
            <v>30</v>
          </cell>
        </row>
        <row r="484">
          <cell r="A484">
            <v>6</v>
          </cell>
          <cell r="B484" t="str">
            <v xml:space="preserve"> 1.2.1.3.2.4  </v>
          </cell>
          <cell r="C484" t="str">
            <v xml:space="preserve"> ELÉTRICA  </v>
          </cell>
          <cell r="H484">
            <v>0</v>
          </cell>
          <cell r="I484">
            <v>0</v>
          </cell>
          <cell r="J484" t="str">
            <v xml:space="preserve"> </v>
          </cell>
          <cell r="K484" t="str">
            <v xml:space="preserve"> </v>
          </cell>
          <cell r="L484" t="str">
            <v xml:space="preserve"> </v>
          </cell>
          <cell r="M484" t="str">
            <v xml:space="preserve"> </v>
          </cell>
          <cell r="N484" t="str">
            <v xml:space="preserve"> </v>
          </cell>
          <cell r="O484">
            <v>10</v>
          </cell>
        </row>
        <row r="485">
          <cell r="A485">
            <v>6</v>
          </cell>
          <cell r="B485" t="str">
            <v xml:space="preserve"> 1.2.1.3.2.5  </v>
          </cell>
          <cell r="C485" t="str">
            <v xml:space="preserve"> INSTRUMENTAÇÃO  </v>
          </cell>
          <cell r="H485">
            <v>0</v>
          </cell>
          <cell r="I485">
            <v>0</v>
          </cell>
          <cell r="J485" t="str">
            <v xml:space="preserve"> </v>
          </cell>
          <cell r="K485" t="str">
            <v xml:space="preserve"> </v>
          </cell>
          <cell r="L485" t="str">
            <v xml:space="preserve"> </v>
          </cell>
          <cell r="M485" t="str">
            <v xml:space="preserve"> </v>
          </cell>
          <cell r="N485" t="str">
            <v xml:space="preserve"> </v>
          </cell>
          <cell r="O485">
            <v>20</v>
          </cell>
        </row>
        <row r="486">
          <cell r="A486">
            <v>5</v>
          </cell>
          <cell r="B486" t="str">
            <v xml:space="preserve"> 1.2.1.3.3  </v>
          </cell>
          <cell r="C486" t="str">
            <v xml:space="preserve"> LIVRO DE PROJETO DE PRÉ DETALHAMENTO  </v>
          </cell>
          <cell r="H486">
            <v>0</v>
          </cell>
          <cell r="I486">
            <v>0</v>
          </cell>
          <cell r="J486" t="str">
            <v xml:space="preserve"> </v>
          </cell>
          <cell r="K486" t="str">
            <v xml:space="preserve"> </v>
          </cell>
          <cell r="L486" t="str">
            <v xml:space="preserve"> </v>
          </cell>
          <cell r="M486" t="str">
            <v xml:space="preserve"> </v>
          </cell>
          <cell r="N486">
            <v>2</v>
          </cell>
          <cell r="O486" t="str">
            <v xml:space="preserve"> </v>
          </cell>
        </row>
        <row r="487">
          <cell r="A487">
            <v>5</v>
          </cell>
          <cell r="B487" t="str">
            <v xml:space="preserve"> 1.2.1.3.4  </v>
          </cell>
          <cell r="C487" t="str">
            <v xml:space="preserve"> MAQUETE ELETRONICA  </v>
          </cell>
          <cell r="H487">
            <v>0</v>
          </cell>
          <cell r="I487">
            <v>0</v>
          </cell>
          <cell r="J487" t="str">
            <v xml:space="preserve"> </v>
          </cell>
          <cell r="K487" t="str">
            <v xml:space="preserve"> </v>
          </cell>
          <cell r="L487" t="str">
            <v xml:space="preserve"> </v>
          </cell>
          <cell r="M487" t="str">
            <v xml:space="preserve"> </v>
          </cell>
          <cell r="N487">
            <v>5</v>
          </cell>
          <cell r="O487" t="str">
            <v xml:space="preserve"> </v>
          </cell>
        </row>
        <row r="488">
          <cell r="C488" t="str">
            <v xml:space="preserve">SUB-TOTAL - UNIDADE 2313 HDT DE INSTÁVEIS  </v>
          </cell>
        </row>
        <row r="490">
          <cell r="A490">
            <v>3</v>
          </cell>
          <cell r="B490" t="str">
            <v>1.2.2</v>
          </cell>
          <cell r="C490" t="str">
            <v xml:space="preserve">UNIDADE 22311 GH ( Geração de Hidrogênio)  </v>
          </cell>
          <cell r="J490" t="str">
            <v xml:space="preserve"> </v>
          </cell>
          <cell r="K490" t="str">
            <v xml:space="preserve"> </v>
          </cell>
          <cell r="L490">
            <v>33</v>
          </cell>
          <cell r="M490" t="str">
            <v xml:space="preserve"> </v>
          </cell>
          <cell r="N490" t="str">
            <v xml:space="preserve"> </v>
          </cell>
          <cell r="O490" t="str">
            <v xml:space="preserve"> </v>
          </cell>
        </row>
        <row r="491">
          <cell r="A491">
            <v>4</v>
          </cell>
          <cell r="B491" t="str">
            <v xml:space="preserve"> 1.2.2.1  </v>
          </cell>
          <cell r="C491" t="str">
            <v xml:space="preserve"> MOBILIZAÇÃO  </v>
          </cell>
          <cell r="H491">
            <v>0</v>
          </cell>
          <cell r="I491">
            <v>0</v>
          </cell>
          <cell r="J491" t="str">
            <v xml:space="preserve"> </v>
          </cell>
          <cell r="K491" t="str">
            <v xml:space="preserve"> </v>
          </cell>
          <cell r="L491" t="str">
            <v xml:space="preserve"> </v>
          </cell>
          <cell r="M491">
            <v>10</v>
          </cell>
          <cell r="N491" t="str">
            <v xml:space="preserve"> </v>
          </cell>
          <cell r="O491" t="str">
            <v xml:space="preserve"> </v>
          </cell>
        </row>
        <row r="492">
          <cell r="A492">
            <v>5</v>
          </cell>
          <cell r="B492" t="str">
            <v xml:space="preserve"> 1.2.2.1.1  </v>
          </cell>
          <cell r="C492" t="str">
            <v xml:space="preserve"> KICK OFF MEETING  </v>
          </cell>
          <cell r="E492">
            <v>0.5</v>
          </cell>
          <cell r="F492">
            <v>1</v>
          </cell>
          <cell r="H492">
            <v>0</v>
          </cell>
          <cell r="I492">
            <v>1</v>
          </cell>
          <cell r="J492" t="str">
            <v xml:space="preserve"> </v>
          </cell>
          <cell r="K492" t="str">
            <v xml:space="preserve"> </v>
          </cell>
          <cell r="L492" t="str">
            <v xml:space="preserve"> </v>
          </cell>
          <cell r="M492" t="str">
            <v xml:space="preserve"> </v>
          </cell>
          <cell r="N492">
            <v>5</v>
          </cell>
          <cell r="O492" t="str">
            <v xml:space="preserve"> </v>
          </cell>
        </row>
        <row r="493">
          <cell r="A493">
            <v>5</v>
          </cell>
          <cell r="B493" t="str">
            <v xml:space="preserve"> 1.2.2.1.2  </v>
          </cell>
          <cell r="C493" t="str">
            <v xml:space="preserve"> MOBILIZAÇÃO, PLANEJAMENTO. MANUTENÇÃO  </v>
          </cell>
          <cell r="H493">
            <v>0</v>
          </cell>
          <cell r="I493">
            <v>0</v>
          </cell>
          <cell r="J493" t="str">
            <v xml:space="preserve"> </v>
          </cell>
          <cell r="K493" t="str">
            <v xml:space="preserve"> </v>
          </cell>
          <cell r="L493" t="str">
            <v xml:space="preserve"> </v>
          </cell>
          <cell r="M493" t="str">
            <v xml:space="preserve"> </v>
          </cell>
          <cell r="N493">
            <v>75</v>
          </cell>
          <cell r="O493" t="str">
            <v xml:space="preserve"> </v>
          </cell>
        </row>
        <row r="494">
          <cell r="A494">
            <v>6</v>
          </cell>
          <cell r="B494" t="str">
            <v xml:space="preserve"> 1.2.2.1.2.1  </v>
          </cell>
          <cell r="C494" t="str">
            <v xml:space="preserve"> MOBILIZAÇÃO DAS EQUIPES  </v>
          </cell>
          <cell r="H494">
            <v>0</v>
          </cell>
          <cell r="I494">
            <v>0</v>
          </cell>
          <cell r="J494" t="str">
            <v xml:space="preserve"> </v>
          </cell>
          <cell r="K494" t="str">
            <v xml:space="preserve"> </v>
          </cell>
          <cell r="L494" t="str">
            <v xml:space="preserve"> </v>
          </cell>
          <cell r="M494" t="str">
            <v xml:space="preserve"> </v>
          </cell>
          <cell r="N494" t="str">
            <v xml:space="preserve"> </v>
          </cell>
          <cell r="O494">
            <v>10</v>
          </cell>
        </row>
        <row r="495">
          <cell r="B495" t="str">
            <v>1.2.2.1.2.1.1</v>
          </cell>
          <cell r="C495" t="str">
            <v xml:space="preserve"> MOBILIZAÇÃO DA EQUIPE NO ESCRITÓRIO SEDE DA CONTRATADA</v>
          </cell>
          <cell r="E495">
            <v>3.7500000000000006E-2</v>
          </cell>
          <cell r="F495">
            <v>1</v>
          </cell>
          <cell r="H495">
            <v>0</v>
          </cell>
          <cell r="I495">
            <v>0</v>
          </cell>
        </row>
        <row r="496">
          <cell r="B496" t="str">
            <v>1.2.2.1.2.1.2</v>
          </cell>
          <cell r="C496" t="str">
            <v xml:space="preserve"> MOBILIZAÇÃO DA EQUIPE MÍNIMA LOTADA NA UM-REPAR</v>
          </cell>
          <cell r="E496">
            <v>0.71250000000000013</v>
          </cell>
          <cell r="F496">
            <v>1</v>
          </cell>
          <cell r="H496">
            <v>0</v>
          </cell>
          <cell r="I496">
            <v>0</v>
          </cell>
        </row>
        <row r="497">
          <cell r="A497">
            <v>6</v>
          </cell>
          <cell r="B497" t="str">
            <v xml:space="preserve">1.2.2.1.2.2  </v>
          </cell>
          <cell r="C497" t="str">
            <v xml:space="preserve"> PLANEJAMENTO  </v>
          </cell>
          <cell r="H497">
            <v>0</v>
          </cell>
          <cell r="I497">
            <v>0</v>
          </cell>
          <cell r="J497" t="str">
            <v xml:space="preserve"> </v>
          </cell>
          <cell r="K497" t="str">
            <v xml:space="preserve"> </v>
          </cell>
          <cell r="L497" t="str">
            <v xml:space="preserve"> </v>
          </cell>
          <cell r="M497" t="str">
            <v xml:space="preserve"> </v>
          </cell>
          <cell r="N497" t="str">
            <v xml:space="preserve"> </v>
          </cell>
          <cell r="O497">
            <v>40</v>
          </cell>
        </row>
        <row r="498">
          <cell r="B498" t="str">
            <v>1.2.2.1.2.2.1</v>
          </cell>
          <cell r="C498" t="str">
            <v>ORGANIZAÇÃO, RESPONSABILIDADE, AUTORIDADE E RECURSOS</v>
          </cell>
          <cell r="H498">
            <v>0</v>
          </cell>
          <cell r="I498">
            <v>0</v>
          </cell>
        </row>
        <row r="499">
          <cell r="B499" t="str">
            <v>1.2.2.1.2.2.1.1</v>
          </cell>
          <cell r="C499" t="str">
            <v>ORGANOGRAMAS</v>
          </cell>
          <cell r="E499">
            <v>0.15000000000000002</v>
          </cell>
          <cell r="F499">
            <v>1</v>
          </cell>
          <cell r="H499">
            <v>1</v>
          </cell>
          <cell r="I499">
            <v>0</v>
          </cell>
        </row>
        <row r="500">
          <cell r="B500" t="str">
            <v>1.2.2.1.2.2.1.2</v>
          </cell>
          <cell r="C500" t="str">
            <v>CURRÍCULOS</v>
          </cell>
          <cell r="E500">
            <v>0.15000000000000002</v>
          </cell>
          <cell r="F500">
            <v>1</v>
          </cell>
          <cell r="H500">
            <v>1</v>
          </cell>
          <cell r="I500">
            <v>0</v>
          </cell>
        </row>
        <row r="501">
          <cell r="B501" t="str">
            <v>1.2.2.1.2.2.2</v>
          </cell>
          <cell r="C501" t="str">
            <v>RECURSOS</v>
          </cell>
          <cell r="H501">
            <v>0</v>
          </cell>
          <cell r="I501">
            <v>0</v>
          </cell>
        </row>
        <row r="502">
          <cell r="B502" t="str">
            <v>1.2.2.1.2.2.2.1</v>
          </cell>
          <cell r="C502" t="str">
            <v>HISTOGRAMA DE MÃO DE OBRA</v>
          </cell>
          <cell r="E502">
            <v>0.30000000000000004</v>
          </cell>
          <cell r="F502">
            <v>1</v>
          </cell>
          <cell r="H502">
            <v>0</v>
          </cell>
          <cell r="I502">
            <v>0</v>
          </cell>
        </row>
        <row r="503">
          <cell r="B503" t="str">
            <v>1.2.2.1.2.2.3</v>
          </cell>
          <cell r="C503" t="str">
            <v>PROCEDIMENTO DE PLANEJAMENTO DE PROJETO</v>
          </cell>
          <cell r="H503">
            <v>0</v>
          </cell>
          <cell r="I503">
            <v>0</v>
          </cell>
        </row>
        <row r="504">
          <cell r="B504" t="str">
            <v>1.2.2.1.2.2.3.1</v>
          </cell>
          <cell r="C504" t="str">
            <v>EAP DETALHADA</v>
          </cell>
          <cell r="E504">
            <v>0.27</v>
          </cell>
          <cell r="F504">
            <v>1</v>
          </cell>
          <cell r="H504">
            <v>0</v>
          </cell>
          <cell r="I504">
            <v>0</v>
          </cell>
        </row>
        <row r="505">
          <cell r="B505" t="str">
            <v>1.2.2.1.2.2.3.2</v>
          </cell>
          <cell r="C505" t="str">
            <v>LISTA DE DOCUMENTOS DA U-2316 - UHDS</v>
          </cell>
          <cell r="E505">
            <v>0.36000000000000004</v>
          </cell>
          <cell r="F505">
            <v>1</v>
          </cell>
          <cell r="H505">
            <v>0</v>
          </cell>
          <cell r="I505">
            <v>0</v>
          </cell>
        </row>
        <row r="506">
          <cell r="B506" t="str">
            <v>1.2.2.1.2.2.3.3</v>
          </cell>
          <cell r="C506" t="str">
            <v>CRONOGRAMA DE EXECUÇÃO FÍSICA DETALHADO</v>
          </cell>
          <cell r="E506">
            <v>0.36000000000000004</v>
          </cell>
          <cell r="F506">
            <v>1</v>
          </cell>
          <cell r="H506">
            <v>0</v>
          </cell>
          <cell r="I506">
            <v>0</v>
          </cell>
        </row>
        <row r="507">
          <cell r="B507" t="str">
            <v>1.2.2.1.2.2.3.4</v>
          </cell>
          <cell r="C507" t="str">
            <v>CURVA DE EXECUÇÃO FÍSICA</v>
          </cell>
          <cell r="E507">
            <v>0.18000000000000002</v>
          </cell>
          <cell r="F507">
            <v>1</v>
          </cell>
          <cell r="H507">
            <v>0</v>
          </cell>
          <cell r="I507">
            <v>0</v>
          </cell>
        </row>
        <row r="508">
          <cell r="B508" t="str">
            <v>1.2.2.1.2.2.3.5</v>
          </cell>
          <cell r="C508" t="str">
            <v>CRONOGRAMA DE EXECUÇÃO FÍSICA-FINANCEIRO DETALHADO</v>
          </cell>
          <cell r="E508">
            <v>0.18000000000000002</v>
          </cell>
          <cell r="F508">
            <v>1</v>
          </cell>
          <cell r="H508">
            <v>0</v>
          </cell>
          <cell r="I508">
            <v>0</v>
          </cell>
        </row>
        <row r="509">
          <cell r="B509" t="str">
            <v>1.2.2.1.2.2.3.6</v>
          </cell>
          <cell r="C509" t="str">
            <v>CURVA DE EXECUÇÃO FÍSICA-FINANCEIRA</v>
          </cell>
          <cell r="E509">
            <v>0.18000000000000002</v>
          </cell>
          <cell r="F509">
            <v>1</v>
          </cell>
          <cell r="H509">
            <v>0</v>
          </cell>
          <cell r="I509">
            <v>0</v>
          </cell>
        </row>
        <row r="510">
          <cell r="B510" t="str">
            <v>1.2.2.1.2.2.3.7</v>
          </cell>
          <cell r="C510" t="str">
            <v>PROCEDIMENTO DE MEDIÇÃO DE SERVIÇOS</v>
          </cell>
          <cell r="E510">
            <v>0.27</v>
          </cell>
          <cell r="F510">
            <v>1</v>
          </cell>
          <cell r="H510">
            <v>1</v>
          </cell>
          <cell r="I510">
            <v>0</v>
          </cell>
        </row>
        <row r="511">
          <cell r="B511" t="str">
            <v>1.2.2.1.2.2.4</v>
          </cell>
          <cell r="C511" t="str">
            <v>PROCEDIMENTOS DE QSMS</v>
          </cell>
          <cell r="H511">
            <v>0</v>
          </cell>
          <cell r="I511">
            <v>0</v>
          </cell>
        </row>
        <row r="512">
          <cell r="B512" t="str">
            <v>1.2.2.1.2.2.4.1</v>
          </cell>
          <cell r="C512" t="str">
            <v>MANUAL DA QUALIDADE DE PROJETO DE PRÉ-DETALHAMENTO</v>
          </cell>
          <cell r="E512">
            <v>0.42000000000000004</v>
          </cell>
          <cell r="F512">
            <v>1</v>
          </cell>
          <cell r="H512">
            <v>1</v>
          </cell>
          <cell r="I512">
            <v>0</v>
          </cell>
        </row>
        <row r="513">
          <cell r="B513" t="str">
            <v>1.2.2.1.2.2.4.2</v>
          </cell>
          <cell r="C513" t="str">
            <v>PLANO DA QUALIDADE</v>
          </cell>
          <cell r="E513">
            <v>0.18000000000000002</v>
          </cell>
          <cell r="F513">
            <v>1</v>
          </cell>
          <cell r="H513">
            <v>1</v>
          </cell>
          <cell r="I513">
            <v>0</v>
          </cell>
        </row>
        <row r="514">
          <cell r="A514">
            <v>6</v>
          </cell>
          <cell r="B514" t="str">
            <v xml:space="preserve"> 1.2.2.1.2.3  </v>
          </cell>
          <cell r="C514" t="str">
            <v xml:space="preserve"> MANUTENÇÃO DAS EQUIPES  </v>
          </cell>
          <cell r="H514">
            <v>0</v>
          </cell>
          <cell r="I514">
            <v>0</v>
          </cell>
          <cell r="J514" t="str">
            <v xml:space="preserve"> </v>
          </cell>
          <cell r="K514" t="str">
            <v xml:space="preserve"> </v>
          </cell>
          <cell r="L514" t="str">
            <v xml:space="preserve"> </v>
          </cell>
          <cell r="M514" t="str">
            <v xml:space="preserve"> </v>
          </cell>
          <cell r="N514" t="str">
            <v xml:space="preserve"> </v>
          </cell>
          <cell r="O514">
            <v>50</v>
          </cell>
        </row>
        <row r="515">
          <cell r="B515" t="str">
            <v xml:space="preserve"> 1.2.2.1.2.3.1</v>
          </cell>
          <cell r="C515" t="str">
            <v>MANUTENÇÃO DA EQUIPE NO ESCRITÓRIO SEDE DA CONTRATADA</v>
          </cell>
          <cell r="E515">
            <v>0</v>
          </cell>
          <cell r="F515">
            <v>1</v>
          </cell>
          <cell r="H515">
            <v>0</v>
          </cell>
          <cell r="I515">
            <v>0</v>
          </cell>
        </row>
        <row r="516">
          <cell r="B516" t="str">
            <v xml:space="preserve"> 1.2.2.1.2.3.2</v>
          </cell>
          <cell r="C516" t="str">
            <v>MANUTENÇÃO DA EQUIPE MÍNIMA LOTADA NA UM-REPAR</v>
          </cell>
          <cell r="E516">
            <v>0</v>
          </cell>
          <cell r="F516">
            <v>1</v>
          </cell>
          <cell r="H516">
            <v>0</v>
          </cell>
          <cell r="I516">
            <v>0</v>
          </cell>
        </row>
        <row r="517">
          <cell r="A517">
            <v>5</v>
          </cell>
          <cell r="B517" t="str">
            <v xml:space="preserve"> 1.2.2.1.3  </v>
          </cell>
          <cell r="C517" t="str">
            <v xml:space="preserve"> DESMOBILIZAÇÃO  </v>
          </cell>
          <cell r="E517">
            <v>2</v>
          </cell>
          <cell r="F517">
            <v>1</v>
          </cell>
          <cell r="H517">
            <v>0</v>
          </cell>
          <cell r="I517">
            <v>0</v>
          </cell>
          <cell r="J517" t="str">
            <v xml:space="preserve"> </v>
          </cell>
          <cell r="K517" t="str">
            <v xml:space="preserve"> </v>
          </cell>
          <cell r="L517" t="str">
            <v xml:space="preserve"> </v>
          </cell>
          <cell r="M517" t="str">
            <v xml:space="preserve"> </v>
          </cell>
          <cell r="N517">
            <v>20</v>
          </cell>
          <cell r="O517" t="str">
            <v xml:space="preserve"> </v>
          </cell>
        </row>
        <row r="518">
          <cell r="A518">
            <v>4</v>
          </cell>
          <cell r="B518" t="str">
            <v xml:space="preserve"> 1.2.2.2  </v>
          </cell>
          <cell r="C518" t="str">
            <v xml:space="preserve"> INFRA-ESTRUTURA  </v>
          </cell>
          <cell r="H518">
            <v>0</v>
          </cell>
          <cell r="I518">
            <v>0</v>
          </cell>
          <cell r="J518" t="str">
            <v xml:space="preserve"> </v>
          </cell>
          <cell r="K518" t="str">
            <v xml:space="preserve"> </v>
          </cell>
          <cell r="L518" t="str">
            <v xml:space="preserve"> </v>
          </cell>
          <cell r="M518">
            <v>8</v>
          </cell>
          <cell r="N518" t="str">
            <v xml:space="preserve"> </v>
          </cell>
          <cell r="O518" t="str">
            <v xml:space="preserve"> </v>
          </cell>
        </row>
        <row r="519">
          <cell r="A519">
            <v>5</v>
          </cell>
          <cell r="B519" t="str">
            <v xml:space="preserve"> 1.2.2.2.1  </v>
          </cell>
          <cell r="C519" t="str">
            <v xml:space="preserve"> ESCRITÓRIO DA CONTRATADA NA UN-REPAR  </v>
          </cell>
          <cell r="H519">
            <v>0</v>
          </cell>
          <cell r="I519">
            <v>0</v>
          </cell>
          <cell r="J519" t="str">
            <v xml:space="preserve"> </v>
          </cell>
          <cell r="K519" t="str">
            <v xml:space="preserve"> </v>
          </cell>
          <cell r="L519" t="str">
            <v xml:space="preserve"> </v>
          </cell>
          <cell r="M519" t="str">
            <v xml:space="preserve"> </v>
          </cell>
          <cell r="N519">
            <v>100</v>
          </cell>
          <cell r="O519" t="str">
            <v xml:space="preserve"> </v>
          </cell>
        </row>
        <row r="520">
          <cell r="B520" t="str">
            <v xml:space="preserve"> 1.2.2.2.1.1</v>
          </cell>
          <cell r="C520" t="str">
            <v xml:space="preserve">IMPLANTAÇÃO DO ESCRITÓRIO DA CONTRATADA NA UN-REPAR  </v>
          </cell>
          <cell r="E520">
            <v>0</v>
          </cell>
          <cell r="F520">
            <v>1</v>
          </cell>
          <cell r="H520">
            <v>0</v>
          </cell>
          <cell r="I520">
            <v>0</v>
          </cell>
          <cell r="O520">
            <v>10</v>
          </cell>
        </row>
        <row r="521">
          <cell r="B521" t="str">
            <v xml:space="preserve"> 1.2.2.2.1.2</v>
          </cell>
          <cell r="C521" t="str">
            <v xml:space="preserve">MANUTENÇÃO ESCRITÓRIO DA CONTRATADA NA UN-REPAR  </v>
          </cell>
          <cell r="E521">
            <v>0</v>
          </cell>
          <cell r="F521">
            <v>1</v>
          </cell>
          <cell r="H521">
            <v>0</v>
          </cell>
          <cell r="I521">
            <v>0</v>
          </cell>
          <cell r="O521">
            <v>90</v>
          </cell>
        </row>
        <row r="522">
          <cell r="H522">
            <v>0</v>
          </cell>
          <cell r="I522">
            <v>0</v>
          </cell>
        </row>
        <row r="523">
          <cell r="A523">
            <v>4</v>
          </cell>
          <cell r="B523" t="str">
            <v xml:space="preserve"> 1.2.2.3  </v>
          </cell>
          <cell r="C523" t="str">
            <v xml:space="preserve"> PROJETOS CIVIS E ELETRONICOS  </v>
          </cell>
          <cell r="H523">
            <v>0</v>
          </cell>
          <cell r="I523">
            <v>0</v>
          </cell>
          <cell r="J523" t="str">
            <v xml:space="preserve"> </v>
          </cell>
          <cell r="K523" t="str">
            <v xml:space="preserve"> </v>
          </cell>
          <cell r="L523" t="str">
            <v xml:space="preserve"> </v>
          </cell>
          <cell r="M523">
            <v>82</v>
          </cell>
          <cell r="N523" t="str">
            <v xml:space="preserve"> </v>
          </cell>
          <cell r="O523" t="str">
            <v xml:space="preserve"> </v>
          </cell>
        </row>
        <row r="524">
          <cell r="A524">
            <v>5</v>
          </cell>
          <cell r="B524" t="str">
            <v xml:space="preserve"> 1.2.2.3.1  </v>
          </cell>
          <cell r="C524" t="str">
            <v xml:space="preserve"> CIVIL  </v>
          </cell>
          <cell r="H524">
            <v>0</v>
          </cell>
          <cell r="I524">
            <v>0</v>
          </cell>
          <cell r="J524" t="str">
            <v xml:space="preserve"> </v>
          </cell>
          <cell r="K524" t="str">
            <v xml:space="preserve"> </v>
          </cell>
          <cell r="L524" t="str">
            <v xml:space="preserve"> </v>
          </cell>
          <cell r="M524" t="str">
            <v xml:space="preserve"> </v>
          </cell>
          <cell r="N524">
            <v>15</v>
          </cell>
          <cell r="O524" t="str">
            <v xml:space="preserve"> </v>
          </cell>
        </row>
        <row r="525">
          <cell r="A525">
            <v>6</v>
          </cell>
          <cell r="B525" t="str">
            <v xml:space="preserve"> 1.2.2.3.1.1  </v>
          </cell>
          <cell r="C525" t="str">
            <v xml:space="preserve"> ESTRUTURA  </v>
          </cell>
          <cell r="H525">
            <v>0</v>
          </cell>
          <cell r="I525">
            <v>0</v>
          </cell>
          <cell r="J525" t="str">
            <v xml:space="preserve"> </v>
          </cell>
          <cell r="K525" t="str">
            <v xml:space="preserve"> </v>
          </cell>
          <cell r="L525" t="str">
            <v xml:space="preserve"> </v>
          </cell>
          <cell r="M525" t="str">
            <v xml:space="preserve"> </v>
          </cell>
          <cell r="N525" t="str">
            <v xml:space="preserve"> </v>
          </cell>
          <cell r="O525">
            <v>40</v>
          </cell>
        </row>
        <row r="526">
          <cell r="A526">
            <v>6</v>
          </cell>
          <cell r="B526" t="str">
            <v xml:space="preserve"> 1.2.2.3.1.2  </v>
          </cell>
          <cell r="C526" t="str">
            <v xml:space="preserve"> ARQUITETONICO  </v>
          </cell>
          <cell r="H526">
            <v>0</v>
          </cell>
          <cell r="I526">
            <v>0</v>
          </cell>
          <cell r="J526" t="str">
            <v xml:space="preserve"> </v>
          </cell>
          <cell r="K526" t="str">
            <v xml:space="preserve"> </v>
          </cell>
          <cell r="L526" t="str">
            <v xml:space="preserve"> </v>
          </cell>
          <cell r="M526" t="str">
            <v xml:space="preserve"> </v>
          </cell>
          <cell r="N526" t="str">
            <v xml:space="preserve"> </v>
          </cell>
          <cell r="O526">
            <v>30</v>
          </cell>
        </row>
        <row r="527">
          <cell r="A527">
            <v>6</v>
          </cell>
          <cell r="B527" t="str">
            <v xml:space="preserve"> 1.2.2.3.1.3  </v>
          </cell>
          <cell r="C527" t="str">
            <v xml:space="preserve"> UNDERGROUD  </v>
          </cell>
          <cell r="H527">
            <v>0</v>
          </cell>
          <cell r="I527">
            <v>0</v>
          </cell>
          <cell r="J527" t="str">
            <v xml:space="preserve"> </v>
          </cell>
          <cell r="K527" t="str">
            <v xml:space="preserve"> </v>
          </cell>
          <cell r="L527" t="str">
            <v xml:space="preserve"> </v>
          </cell>
          <cell r="M527" t="str">
            <v xml:space="preserve"> </v>
          </cell>
          <cell r="N527" t="str">
            <v xml:space="preserve"> </v>
          </cell>
          <cell r="O527">
            <v>30</v>
          </cell>
        </row>
        <row r="528">
          <cell r="A528">
            <v>5</v>
          </cell>
          <cell r="B528" t="str">
            <v xml:space="preserve"> 1.2.2.3.2  </v>
          </cell>
          <cell r="C528" t="str">
            <v xml:space="preserve"> ELETROMECÂNICOS  </v>
          </cell>
          <cell r="H528">
            <v>0</v>
          </cell>
          <cell r="I528">
            <v>0</v>
          </cell>
          <cell r="J528" t="str">
            <v xml:space="preserve"> </v>
          </cell>
          <cell r="K528" t="str">
            <v xml:space="preserve"> </v>
          </cell>
          <cell r="L528" t="str">
            <v xml:space="preserve"> </v>
          </cell>
          <cell r="M528" t="str">
            <v xml:space="preserve"> </v>
          </cell>
          <cell r="N528">
            <v>78</v>
          </cell>
          <cell r="O528" t="str">
            <v xml:space="preserve"> </v>
          </cell>
        </row>
        <row r="529">
          <cell r="A529">
            <v>6</v>
          </cell>
          <cell r="B529" t="str">
            <v xml:space="preserve"> 1.2.2.3.2.1  </v>
          </cell>
          <cell r="C529" t="str">
            <v xml:space="preserve"> PROCESSO  </v>
          </cell>
          <cell r="H529">
            <v>0</v>
          </cell>
          <cell r="I529">
            <v>0</v>
          </cell>
          <cell r="J529" t="str">
            <v xml:space="preserve"> </v>
          </cell>
          <cell r="K529" t="str">
            <v xml:space="preserve"> </v>
          </cell>
          <cell r="L529" t="str">
            <v xml:space="preserve"> </v>
          </cell>
          <cell r="M529" t="str">
            <v xml:space="preserve"> </v>
          </cell>
          <cell r="N529" t="str">
            <v xml:space="preserve"> </v>
          </cell>
          <cell r="O529">
            <v>25</v>
          </cell>
        </row>
        <row r="530">
          <cell r="A530">
            <v>6</v>
          </cell>
          <cell r="B530" t="str">
            <v xml:space="preserve"> 1.2.2.3.2.2  </v>
          </cell>
          <cell r="C530" t="str">
            <v xml:space="preserve"> EQUIPAMENTOS  </v>
          </cell>
          <cell r="H530">
            <v>0</v>
          </cell>
          <cell r="I530">
            <v>0</v>
          </cell>
          <cell r="J530" t="str">
            <v xml:space="preserve"> </v>
          </cell>
          <cell r="K530" t="str">
            <v xml:space="preserve"> </v>
          </cell>
          <cell r="L530" t="str">
            <v xml:space="preserve"> </v>
          </cell>
          <cell r="M530" t="str">
            <v xml:space="preserve"> </v>
          </cell>
          <cell r="N530" t="str">
            <v xml:space="preserve"> </v>
          </cell>
          <cell r="O530">
            <v>15</v>
          </cell>
        </row>
        <row r="531">
          <cell r="A531">
            <v>6</v>
          </cell>
          <cell r="B531" t="str">
            <v xml:space="preserve"> 1.2.2.3.2.3  </v>
          </cell>
          <cell r="C531" t="str">
            <v xml:space="preserve"> TUBULAÇÃO  </v>
          </cell>
          <cell r="H531">
            <v>0</v>
          </cell>
          <cell r="I531">
            <v>0</v>
          </cell>
          <cell r="J531" t="str">
            <v xml:space="preserve"> </v>
          </cell>
          <cell r="K531" t="str">
            <v xml:space="preserve"> </v>
          </cell>
          <cell r="L531" t="str">
            <v xml:space="preserve"> </v>
          </cell>
          <cell r="M531" t="str">
            <v xml:space="preserve"> </v>
          </cell>
          <cell r="N531" t="str">
            <v xml:space="preserve"> </v>
          </cell>
          <cell r="O531">
            <v>30</v>
          </cell>
        </row>
        <row r="532">
          <cell r="A532">
            <v>6</v>
          </cell>
          <cell r="B532" t="str">
            <v xml:space="preserve"> 1.2.2.3.2.4  </v>
          </cell>
          <cell r="C532" t="str">
            <v xml:space="preserve"> ELÉTRICA  </v>
          </cell>
          <cell r="H532">
            <v>0</v>
          </cell>
          <cell r="I532">
            <v>0</v>
          </cell>
          <cell r="J532" t="str">
            <v xml:space="preserve"> </v>
          </cell>
          <cell r="K532" t="str">
            <v xml:space="preserve"> </v>
          </cell>
          <cell r="L532" t="str">
            <v xml:space="preserve"> </v>
          </cell>
          <cell r="M532" t="str">
            <v xml:space="preserve"> </v>
          </cell>
          <cell r="N532" t="str">
            <v xml:space="preserve"> </v>
          </cell>
          <cell r="O532">
            <v>10</v>
          </cell>
        </row>
        <row r="533">
          <cell r="A533">
            <v>6</v>
          </cell>
          <cell r="B533" t="str">
            <v xml:space="preserve"> 1.2.2.3.2.5  </v>
          </cell>
          <cell r="C533" t="str">
            <v xml:space="preserve"> INSTRUMENTAÇÃO  </v>
          </cell>
          <cell r="H533">
            <v>0</v>
          </cell>
          <cell r="I533">
            <v>0</v>
          </cell>
          <cell r="J533" t="str">
            <v xml:space="preserve"> </v>
          </cell>
          <cell r="K533" t="str">
            <v xml:space="preserve"> </v>
          </cell>
          <cell r="L533" t="str">
            <v xml:space="preserve"> </v>
          </cell>
          <cell r="M533" t="str">
            <v xml:space="preserve"> </v>
          </cell>
          <cell r="N533" t="str">
            <v xml:space="preserve"> </v>
          </cell>
          <cell r="O533">
            <v>20</v>
          </cell>
        </row>
        <row r="534">
          <cell r="A534">
            <v>5</v>
          </cell>
          <cell r="B534" t="str">
            <v xml:space="preserve"> 1.2.2.3.3  </v>
          </cell>
          <cell r="C534" t="str">
            <v xml:space="preserve"> LIVRO DE PROJETO DE PRÉ DETALHAMENTO  </v>
          </cell>
          <cell r="H534">
            <v>0</v>
          </cell>
          <cell r="I534">
            <v>0</v>
          </cell>
          <cell r="J534" t="str">
            <v xml:space="preserve"> </v>
          </cell>
          <cell r="K534" t="str">
            <v xml:space="preserve"> </v>
          </cell>
          <cell r="L534" t="str">
            <v xml:space="preserve"> </v>
          </cell>
          <cell r="M534" t="str">
            <v xml:space="preserve"> </v>
          </cell>
          <cell r="N534">
            <v>2</v>
          </cell>
          <cell r="O534" t="str">
            <v xml:space="preserve"> </v>
          </cell>
        </row>
        <row r="535">
          <cell r="A535">
            <v>5</v>
          </cell>
          <cell r="B535" t="str">
            <v xml:space="preserve"> 1.2.2.3.4  </v>
          </cell>
          <cell r="C535" t="str">
            <v xml:space="preserve"> MAQUETE ELETRONICA  </v>
          </cell>
          <cell r="H535">
            <v>0</v>
          </cell>
          <cell r="I535">
            <v>0</v>
          </cell>
          <cell r="J535" t="str">
            <v xml:space="preserve"> </v>
          </cell>
          <cell r="K535" t="str">
            <v xml:space="preserve"> </v>
          </cell>
          <cell r="L535" t="str">
            <v xml:space="preserve"> </v>
          </cell>
          <cell r="M535" t="str">
            <v xml:space="preserve"> </v>
          </cell>
          <cell r="N535">
            <v>5</v>
          </cell>
          <cell r="O535" t="str">
            <v xml:space="preserve"> </v>
          </cell>
        </row>
        <row r="536">
          <cell r="C536" t="str">
            <v xml:space="preserve">SUB-TOTAL - UNIDADE 22311 GH ( Geração de Hidrogênio)  </v>
          </cell>
        </row>
        <row r="537">
          <cell r="H537">
            <v>0</v>
          </cell>
          <cell r="I537">
            <v>0</v>
          </cell>
        </row>
        <row r="538">
          <cell r="A538">
            <v>3</v>
          </cell>
          <cell r="B538" t="str">
            <v>1.2.3</v>
          </cell>
          <cell r="C538" t="str">
            <v xml:space="preserve">UNIDADE 32323 DEA ( COQUE )  </v>
          </cell>
          <cell r="H538">
            <v>0</v>
          </cell>
          <cell r="I538">
            <v>0</v>
          </cell>
          <cell r="J538" t="str">
            <v xml:space="preserve"> </v>
          </cell>
          <cell r="K538" t="str">
            <v xml:space="preserve"> </v>
          </cell>
          <cell r="L538">
            <v>18</v>
          </cell>
          <cell r="M538" t="str">
            <v xml:space="preserve"> </v>
          </cell>
          <cell r="N538" t="str">
            <v xml:space="preserve"> </v>
          </cell>
          <cell r="O538" t="str">
            <v xml:space="preserve"> </v>
          </cell>
        </row>
        <row r="539">
          <cell r="A539">
            <v>4</v>
          </cell>
          <cell r="B539" t="str">
            <v xml:space="preserve"> 1.2.3.1  </v>
          </cell>
          <cell r="C539" t="str">
            <v xml:space="preserve"> MOBILIZAÇÃO  </v>
          </cell>
          <cell r="H539">
            <v>0</v>
          </cell>
          <cell r="I539">
            <v>0</v>
          </cell>
          <cell r="J539" t="str">
            <v xml:space="preserve"> </v>
          </cell>
          <cell r="K539" t="str">
            <v xml:space="preserve"> </v>
          </cell>
          <cell r="L539" t="str">
            <v xml:space="preserve"> </v>
          </cell>
          <cell r="M539">
            <v>10</v>
          </cell>
          <cell r="N539" t="str">
            <v xml:space="preserve"> </v>
          </cell>
          <cell r="O539" t="str">
            <v xml:space="preserve"> </v>
          </cell>
        </row>
        <row r="540">
          <cell r="A540">
            <v>5</v>
          </cell>
          <cell r="B540" t="str">
            <v xml:space="preserve"> 1.2.3.1.1  </v>
          </cell>
          <cell r="C540" t="str">
            <v xml:space="preserve"> KICK OFF MEETING  </v>
          </cell>
          <cell r="E540">
            <v>0.5</v>
          </cell>
          <cell r="F540">
            <v>1</v>
          </cell>
          <cell r="H540">
            <v>0</v>
          </cell>
          <cell r="I540">
            <v>1</v>
          </cell>
          <cell r="J540" t="str">
            <v xml:space="preserve"> </v>
          </cell>
          <cell r="K540" t="str">
            <v xml:space="preserve"> </v>
          </cell>
          <cell r="L540" t="str">
            <v xml:space="preserve"> </v>
          </cell>
          <cell r="M540" t="str">
            <v xml:space="preserve"> </v>
          </cell>
          <cell r="N540">
            <v>5</v>
          </cell>
          <cell r="O540" t="str">
            <v xml:space="preserve"> </v>
          </cell>
        </row>
        <row r="541">
          <cell r="A541">
            <v>5</v>
          </cell>
          <cell r="B541" t="str">
            <v xml:space="preserve"> 1.2.3.1.2  </v>
          </cell>
          <cell r="C541" t="str">
            <v xml:space="preserve"> MOBILIZAÇÃO, PLANEJAMENTO. MANUTENÇÃO  </v>
          </cell>
          <cell r="H541">
            <v>0</v>
          </cell>
          <cell r="I541">
            <v>0</v>
          </cell>
          <cell r="J541" t="str">
            <v xml:space="preserve"> </v>
          </cell>
          <cell r="K541" t="str">
            <v xml:space="preserve"> </v>
          </cell>
          <cell r="L541" t="str">
            <v xml:space="preserve"> </v>
          </cell>
          <cell r="M541" t="str">
            <v xml:space="preserve"> </v>
          </cell>
          <cell r="N541">
            <v>75</v>
          </cell>
          <cell r="O541" t="str">
            <v xml:space="preserve"> </v>
          </cell>
        </row>
        <row r="542">
          <cell r="A542">
            <v>6</v>
          </cell>
          <cell r="B542" t="str">
            <v xml:space="preserve"> 1.2.3.1.2.1  </v>
          </cell>
          <cell r="C542" t="str">
            <v xml:space="preserve"> MOBILIZAÇÃO DAS EQUIPES  </v>
          </cell>
          <cell r="H542">
            <v>0</v>
          </cell>
          <cell r="I542">
            <v>0</v>
          </cell>
          <cell r="J542" t="str">
            <v xml:space="preserve"> </v>
          </cell>
          <cell r="K542" t="str">
            <v xml:space="preserve"> </v>
          </cell>
          <cell r="L542" t="str">
            <v xml:space="preserve"> </v>
          </cell>
          <cell r="M542" t="str">
            <v xml:space="preserve"> </v>
          </cell>
          <cell r="N542" t="str">
            <v xml:space="preserve"> </v>
          </cell>
          <cell r="O542">
            <v>10</v>
          </cell>
        </row>
        <row r="543">
          <cell r="B543" t="str">
            <v>1.2.3.1.2.1.1</v>
          </cell>
          <cell r="C543" t="str">
            <v xml:space="preserve"> MOBILIZAÇÃO DA EQUIPE NO ESCRITÓRIO SEDE DA CONTRATADA</v>
          </cell>
          <cell r="E543">
            <v>3.7500000000000006E-2</v>
          </cell>
          <cell r="F543">
            <v>1</v>
          </cell>
          <cell r="H543">
            <v>0</v>
          </cell>
          <cell r="I543">
            <v>0</v>
          </cell>
        </row>
        <row r="544">
          <cell r="B544" t="str">
            <v>1.2.3.1.2.1.2</v>
          </cell>
          <cell r="C544" t="str">
            <v xml:space="preserve"> MOBILIZAÇÃO DA EQUIPE MÍNIMA LOTADA NA UM-REPAR</v>
          </cell>
          <cell r="E544">
            <v>0.71250000000000013</v>
          </cell>
          <cell r="F544">
            <v>1</v>
          </cell>
          <cell r="H544">
            <v>0</v>
          </cell>
          <cell r="I544">
            <v>0</v>
          </cell>
        </row>
        <row r="545">
          <cell r="A545">
            <v>6</v>
          </cell>
          <cell r="B545" t="str">
            <v xml:space="preserve">1.2.3.1.2.2  </v>
          </cell>
          <cell r="C545" t="str">
            <v xml:space="preserve"> PLANEJAMENTO  </v>
          </cell>
          <cell r="H545">
            <v>0</v>
          </cell>
          <cell r="I545">
            <v>0</v>
          </cell>
          <cell r="J545" t="str">
            <v xml:space="preserve"> </v>
          </cell>
          <cell r="K545" t="str">
            <v xml:space="preserve"> </v>
          </cell>
          <cell r="L545" t="str">
            <v xml:space="preserve"> </v>
          </cell>
          <cell r="M545" t="str">
            <v xml:space="preserve"> </v>
          </cell>
          <cell r="N545" t="str">
            <v xml:space="preserve"> </v>
          </cell>
          <cell r="O545">
            <v>40</v>
          </cell>
        </row>
        <row r="546">
          <cell r="B546" t="str">
            <v>1.2.3.1.2.2.1</v>
          </cell>
          <cell r="C546" t="str">
            <v>ORGANIZAÇÃO, RESPONSABILIDADE, AUTORIDADE E RECURSOS</v>
          </cell>
          <cell r="H546">
            <v>0</v>
          </cell>
          <cell r="I546">
            <v>0</v>
          </cell>
        </row>
        <row r="547">
          <cell r="B547" t="str">
            <v>1.2.3.1.2.2.1.1</v>
          </cell>
          <cell r="C547" t="str">
            <v>ORGANOGRAMAS</v>
          </cell>
          <cell r="E547">
            <v>0.15000000000000002</v>
          </cell>
          <cell r="F547">
            <v>1</v>
          </cell>
          <cell r="H547">
            <v>1</v>
          </cell>
          <cell r="I547">
            <v>0</v>
          </cell>
        </row>
        <row r="548">
          <cell r="B548" t="str">
            <v>1.2.3.1.2.2.1.2</v>
          </cell>
          <cell r="C548" t="str">
            <v>CURRÍCULOS</v>
          </cell>
          <cell r="E548">
            <v>0.15000000000000002</v>
          </cell>
          <cell r="F548">
            <v>1</v>
          </cell>
          <cell r="H548">
            <v>1</v>
          </cell>
          <cell r="I548">
            <v>0</v>
          </cell>
        </row>
        <row r="549">
          <cell r="B549" t="str">
            <v>1.2.3.1.2.2.2</v>
          </cell>
          <cell r="C549" t="str">
            <v>RECURSOS</v>
          </cell>
          <cell r="H549">
            <v>0</v>
          </cell>
          <cell r="I549">
            <v>0</v>
          </cell>
        </row>
        <row r="550">
          <cell r="B550" t="str">
            <v>1.2.3.1.2.2.2.1</v>
          </cell>
          <cell r="C550" t="str">
            <v>HISTOGRAMA DE MÃO DE OBRA</v>
          </cell>
          <cell r="E550">
            <v>0.30000000000000004</v>
          </cell>
          <cell r="F550">
            <v>1</v>
          </cell>
          <cell r="H550">
            <v>0</v>
          </cell>
          <cell r="I550">
            <v>0</v>
          </cell>
        </row>
        <row r="551">
          <cell r="B551" t="str">
            <v>1.2.3.1.2.2.3</v>
          </cell>
          <cell r="C551" t="str">
            <v>PROCEDIMENTO DE PLANEJAMENTO DE PROJETO</v>
          </cell>
          <cell r="H551">
            <v>0</v>
          </cell>
          <cell r="I551">
            <v>0</v>
          </cell>
        </row>
        <row r="552">
          <cell r="B552" t="str">
            <v>1.2.3.1.2.2.3.1</v>
          </cell>
          <cell r="C552" t="str">
            <v>EAP DETALHADA</v>
          </cell>
          <cell r="E552">
            <v>0.27</v>
          </cell>
          <cell r="F552">
            <v>1</v>
          </cell>
          <cell r="H552">
            <v>0</v>
          </cell>
          <cell r="I552">
            <v>0</v>
          </cell>
        </row>
        <row r="553">
          <cell r="B553" t="str">
            <v>1.2.3.1.2.2.3.2</v>
          </cell>
          <cell r="C553" t="str">
            <v>LISTA DE DOCUMENTOS DA U-2316 - UHDS</v>
          </cell>
          <cell r="E553">
            <v>0.36</v>
          </cell>
          <cell r="F553">
            <v>1</v>
          </cell>
          <cell r="H553">
            <v>0</v>
          </cell>
          <cell r="I553">
            <v>0</v>
          </cell>
        </row>
        <row r="554">
          <cell r="B554" t="str">
            <v>1.2.3.1.2.2.3.3</v>
          </cell>
          <cell r="C554" t="str">
            <v>CRONOGRAMA DE EXECUÇÃO FÍSICA DETALHADO</v>
          </cell>
          <cell r="E554">
            <v>0.36</v>
          </cell>
          <cell r="F554">
            <v>1</v>
          </cell>
          <cell r="H554">
            <v>0</v>
          </cell>
          <cell r="I554">
            <v>0</v>
          </cell>
        </row>
        <row r="555">
          <cell r="B555" t="str">
            <v>1.2.3.1.2.2.3.4</v>
          </cell>
          <cell r="C555" t="str">
            <v>CURVA DE EXECUÇÃO FÍSICA</v>
          </cell>
          <cell r="E555">
            <v>0.18</v>
          </cell>
          <cell r="F555">
            <v>1</v>
          </cell>
          <cell r="H555">
            <v>0</v>
          </cell>
          <cell r="I555">
            <v>0</v>
          </cell>
        </row>
        <row r="556">
          <cell r="B556" t="str">
            <v>1.2.3.1.2.2.3.5</v>
          </cell>
          <cell r="C556" t="str">
            <v>CRONOGRAMA DE EXECUÇÃO FÍSICA-FINANCEIRO DETALHADO</v>
          </cell>
          <cell r="E556">
            <v>0.18</v>
          </cell>
          <cell r="F556">
            <v>1</v>
          </cell>
          <cell r="H556">
            <v>0</v>
          </cell>
          <cell r="I556">
            <v>0</v>
          </cell>
        </row>
        <row r="557">
          <cell r="B557" t="str">
            <v>1.2.3.1.2.2.3.6</v>
          </cell>
          <cell r="C557" t="str">
            <v>CURVA DE EXECUÇÃO FÍSICA-FINANCEIRA</v>
          </cell>
          <cell r="E557">
            <v>0.18</v>
          </cell>
          <cell r="F557">
            <v>1</v>
          </cell>
          <cell r="H557">
            <v>0</v>
          </cell>
          <cell r="I557">
            <v>0</v>
          </cell>
        </row>
        <row r="558">
          <cell r="B558" t="str">
            <v>1.2.3.1.2.2.3.7</v>
          </cell>
          <cell r="C558" t="str">
            <v>PROCEDIMENTO DE MEDIÇÃO DE SERVIÇOS</v>
          </cell>
          <cell r="E558">
            <v>0.27</v>
          </cell>
          <cell r="F558">
            <v>1</v>
          </cell>
          <cell r="H558">
            <v>1</v>
          </cell>
          <cell r="I558">
            <v>0</v>
          </cell>
        </row>
        <row r="559">
          <cell r="B559" t="str">
            <v>1.2.3.1.2.2.4</v>
          </cell>
          <cell r="C559" t="str">
            <v>PROCEDIMENTOS DE QSMS</v>
          </cell>
          <cell r="H559">
            <v>0</v>
          </cell>
          <cell r="I559">
            <v>0</v>
          </cell>
        </row>
        <row r="560">
          <cell r="B560" t="str">
            <v>1.2.3.1.2.2.4.1</v>
          </cell>
          <cell r="C560" t="str">
            <v>MANUAL DA QUALIDADE DE PROJETO DE PRÉ-DETALHAMENTO</v>
          </cell>
          <cell r="E560">
            <v>0.42000000000000015</v>
          </cell>
          <cell r="F560">
            <v>1</v>
          </cell>
          <cell r="H560">
            <v>1</v>
          </cell>
          <cell r="I560">
            <v>0</v>
          </cell>
        </row>
        <row r="561">
          <cell r="B561" t="str">
            <v>1.2.3.1.2.2.4.2</v>
          </cell>
          <cell r="C561" t="str">
            <v>PLANO DA QUALIDADE</v>
          </cell>
          <cell r="E561">
            <v>0.18000000000000005</v>
          </cell>
          <cell r="F561">
            <v>1</v>
          </cell>
          <cell r="H561">
            <v>1</v>
          </cell>
          <cell r="I561">
            <v>0</v>
          </cell>
        </row>
        <row r="562">
          <cell r="A562">
            <v>6</v>
          </cell>
          <cell r="B562" t="str">
            <v xml:space="preserve"> 1.2.3.1.2.3  </v>
          </cell>
          <cell r="C562" t="str">
            <v xml:space="preserve"> MANUTENÇÃO DAS EQUIPES  </v>
          </cell>
          <cell r="H562">
            <v>0</v>
          </cell>
          <cell r="I562">
            <v>0</v>
          </cell>
          <cell r="J562" t="str">
            <v xml:space="preserve"> </v>
          </cell>
          <cell r="K562" t="str">
            <v xml:space="preserve"> </v>
          </cell>
          <cell r="L562" t="str">
            <v xml:space="preserve"> </v>
          </cell>
          <cell r="M562" t="str">
            <v xml:space="preserve"> </v>
          </cell>
          <cell r="N562" t="str">
            <v xml:space="preserve"> </v>
          </cell>
          <cell r="O562">
            <v>50</v>
          </cell>
        </row>
        <row r="563">
          <cell r="B563" t="str">
            <v xml:space="preserve"> 1.2.3.1.2.3.1</v>
          </cell>
          <cell r="C563" t="str">
            <v>MANUTENÇÃO DA EQUIPE NO ESCRITÓRIO SEDE DA CONTRATADA</v>
          </cell>
          <cell r="E563">
            <v>0</v>
          </cell>
          <cell r="F563">
            <v>1</v>
          </cell>
          <cell r="H563">
            <v>0</v>
          </cell>
          <cell r="I563">
            <v>0</v>
          </cell>
        </row>
        <row r="564">
          <cell r="B564" t="str">
            <v xml:space="preserve"> 1.2.3.1.2.3.2</v>
          </cell>
          <cell r="C564" t="str">
            <v>MANUTENÇÃO DA EQUIPE MÍNIMA LOTADA NA UM-REPAR</v>
          </cell>
          <cell r="E564">
            <v>0</v>
          </cell>
          <cell r="F564">
            <v>1</v>
          </cell>
          <cell r="H564">
            <v>0</v>
          </cell>
          <cell r="I564">
            <v>0</v>
          </cell>
        </row>
        <row r="565">
          <cell r="A565">
            <v>5</v>
          </cell>
          <cell r="B565" t="str">
            <v xml:space="preserve"> 1.2.3.1.3  </v>
          </cell>
          <cell r="C565" t="str">
            <v xml:space="preserve"> DESMOBILIZAÇÃO  </v>
          </cell>
          <cell r="E565">
            <v>2</v>
          </cell>
          <cell r="F565">
            <v>1</v>
          </cell>
          <cell r="H565">
            <v>0</v>
          </cell>
          <cell r="I565">
            <v>0</v>
          </cell>
          <cell r="J565" t="str">
            <v xml:space="preserve"> </v>
          </cell>
          <cell r="K565" t="str">
            <v xml:space="preserve"> </v>
          </cell>
          <cell r="L565" t="str">
            <v xml:space="preserve"> </v>
          </cell>
          <cell r="M565" t="str">
            <v xml:space="preserve"> </v>
          </cell>
          <cell r="N565">
            <v>20</v>
          </cell>
          <cell r="O565" t="str">
            <v xml:space="preserve"> </v>
          </cell>
        </row>
        <row r="566">
          <cell r="A566">
            <v>4</v>
          </cell>
          <cell r="B566" t="str">
            <v xml:space="preserve"> 1.2.3.2  </v>
          </cell>
          <cell r="C566" t="str">
            <v xml:space="preserve"> INFRA-ESTRUTURA  </v>
          </cell>
          <cell r="H566">
            <v>0</v>
          </cell>
          <cell r="I566">
            <v>0</v>
          </cell>
          <cell r="J566" t="str">
            <v xml:space="preserve"> </v>
          </cell>
          <cell r="K566" t="str">
            <v xml:space="preserve"> </v>
          </cell>
          <cell r="L566" t="str">
            <v xml:space="preserve"> </v>
          </cell>
          <cell r="M566">
            <v>8</v>
          </cell>
          <cell r="N566" t="str">
            <v xml:space="preserve"> </v>
          </cell>
          <cell r="O566" t="str">
            <v xml:space="preserve"> </v>
          </cell>
        </row>
        <row r="567">
          <cell r="A567">
            <v>5</v>
          </cell>
          <cell r="B567" t="str">
            <v xml:space="preserve"> 1.2.3.2.1  </v>
          </cell>
          <cell r="C567" t="str">
            <v xml:space="preserve"> ESCRITÓRIO DA CONTRATADA NA UN-REPAR  </v>
          </cell>
          <cell r="H567">
            <v>0</v>
          </cell>
          <cell r="I567">
            <v>0</v>
          </cell>
          <cell r="J567" t="str">
            <v xml:space="preserve"> </v>
          </cell>
          <cell r="K567" t="str">
            <v xml:space="preserve"> </v>
          </cell>
          <cell r="L567" t="str">
            <v xml:space="preserve"> </v>
          </cell>
          <cell r="M567" t="str">
            <v xml:space="preserve"> </v>
          </cell>
          <cell r="N567">
            <v>100</v>
          </cell>
          <cell r="O567" t="str">
            <v xml:space="preserve"> </v>
          </cell>
        </row>
        <row r="568">
          <cell r="B568" t="str">
            <v xml:space="preserve"> 1.2.3.2.1.1</v>
          </cell>
          <cell r="C568" t="str">
            <v xml:space="preserve">IMPLANTAÇÃO DO ESCRITÓRIO DA CONTRATADA NA UN-REPAR  </v>
          </cell>
          <cell r="E568">
            <v>0</v>
          </cell>
          <cell r="F568">
            <v>1</v>
          </cell>
          <cell r="H568">
            <v>0</v>
          </cell>
          <cell r="I568">
            <v>0</v>
          </cell>
          <cell r="O568">
            <v>10</v>
          </cell>
        </row>
        <row r="569">
          <cell r="B569" t="str">
            <v xml:space="preserve"> 1.2.3.2.1.2</v>
          </cell>
          <cell r="C569" t="str">
            <v xml:space="preserve">MANUTENÇÃO ESCRITÓRIO DA CONTRATADA NA UN-REPAR  </v>
          </cell>
          <cell r="E569">
            <v>0</v>
          </cell>
          <cell r="F569">
            <v>1</v>
          </cell>
          <cell r="H569">
            <v>0</v>
          </cell>
          <cell r="I569">
            <v>0</v>
          </cell>
          <cell r="O569">
            <v>90</v>
          </cell>
        </row>
        <row r="570">
          <cell r="H570">
            <v>0</v>
          </cell>
          <cell r="I570">
            <v>0</v>
          </cell>
        </row>
        <row r="571">
          <cell r="A571">
            <v>4</v>
          </cell>
          <cell r="B571" t="str">
            <v xml:space="preserve"> 1.2.3.3  </v>
          </cell>
          <cell r="C571" t="str">
            <v xml:space="preserve"> PROJETOS CIVIS E ELETRONICOS  </v>
          </cell>
          <cell r="H571">
            <v>0</v>
          </cell>
          <cell r="I571">
            <v>0</v>
          </cell>
          <cell r="J571" t="str">
            <v xml:space="preserve"> </v>
          </cell>
          <cell r="K571" t="str">
            <v xml:space="preserve"> </v>
          </cell>
          <cell r="L571" t="str">
            <v xml:space="preserve"> </v>
          </cell>
          <cell r="M571">
            <v>82</v>
          </cell>
          <cell r="N571" t="str">
            <v xml:space="preserve"> </v>
          </cell>
          <cell r="O571" t="str">
            <v xml:space="preserve"> </v>
          </cell>
        </row>
        <row r="572">
          <cell r="A572">
            <v>5</v>
          </cell>
          <cell r="B572" t="str">
            <v xml:space="preserve"> 1.2.3.3.1  </v>
          </cell>
          <cell r="C572" t="str">
            <v xml:space="preserve"> CIVIL  </v>
          </cell>
          <cell r="H572">
            <v>0</v>
          </cell>
          <cell r="I572">
            <v>0</v>
          </cell>
          <cell r="J572" t="str">
            <v xml:space="preserve"> </v>
          </cell>
          <cell r="K572" t="str">
            <v xml:space="preserve"> </v>
          </cell>
          <cell r="L572" t="str">
            <v xml:space="preserve"> </v>
          </cell>
          <cell r="M572" t="str">
            <v xml:space="preserve"> </v>
          </cell>
          <cell r="N572">
            <v>15</v>
          </cell>
          <cell r="O572" t="str">
            <v xml:space="preserve"> </v>
          </cell>
        </row>
        <row r="573">
          <cell r="A573">
            <v>6</v>
          </cell>
          <cell r="B573" t="str">
            <v xml:space="preserve"> 1.2.3.3.1.1  </v>
          </cell>
          <cell r="C573" t="str">
            <v xml:space="preserve"> ESTRUTURA  </v>
          </cell>
          <cell r="H573">
            <v>0</v>
          </cell>
          <cell r="I573">
            <v>0</v>
          </cell>
          <cell r="J573" t="str">
            <v xml:space="preserve"> </v>
          </cell>
          <cell r="K573" t="str">
            <v xml:space="preserve"> </v>
          </cell>
          <cell r="L573" t="str">
            <v xml:space="preserve"> </v>
          </cell>
          <cell r="M573" t="str">
            <v xml:space="preserve"> </v>
          </cell>
          <cell r="N573" t="str">
            <v xml:space="preserve"> </v>
          </cell>
          <cell r="O573">
            <v>40</v>
          </cell>
        </row>
        <row r="574">
          <cell r="A574">
            <v>6</v>
          </cell>
          <cell r="B574" t="str">
            <v xml:space="preserve"> 1.2.3.3.1.2  </v>
          </cell>
          <cell r="C574" t="str">
            <v xml:space="preserve"> ARQUITETONICO  </v>
          </cell>
          <cell r="H574">
            <v>0</v>
          </cell>
          <cell r="I574">
            <v>0</v>
          </cell>
          <cell r="J574" t="str">
            <v xml:space="preserve"> </v>
          </cell>
          <cell r="K574" t="str">
            <v xml:space="preserve"> </v>
          </cell>
          <cell r="L574" t="str">
            <v xml:space="preserve"> </v>
          </cell>
          <cell r="M574" t="str">
            <v xml:space="preserve"> </v>
          </cell>
          <cell r="N574" t="str">
            <v xml:space="preserve"> </v>
          </cell>
          <cell r="O574">
            <v>30</v>
          </cell>
        </row>
        <row r="575">
          <cell r="A575">
            <v>6</v>
          </cell>
          <cell r="B575" t="str">
            <v xml:space="preserve"> 1.2.3.3.1.3  </v>
          </cell>
          <cell r="C575" t="str">
            <v xml:space="preserve"> UNDERGROUD  </v>
          </cell>
          <cell r="H575">
            <v>0</v>
          </cell>
          <cell r="I575">
            <v>0</v>
          </cell>
          <cell r="J575" t="str">
            <v xml:space="preserve"> </v>
          </cell>
          <cell r="K575" t="str">
            <v xml:space="preserve"> </v>
          </cell>
          <cell r="L575" t="str">
            <v xml:space="preserve"> </v>
          </cell>
          <cell r="M575" t="str">
            <v xml:space="preserve"> </v>
          </cell>
          <cell r="N575" t="str">
            <v xml:space="preserve"> </v>
          </cell>
          <cell r="O575">
            <v>30</v>
          </cell>
        </row>
        <row r="576">
          <cell r="A576">
            <v>5</v>
          </cell>
          <cell r="B576" t="str">
            <v xml:space="preserve"> 1.2.3.3.2  </v>
          </cell>
          <cell r="C576" t="str">
            <v xml:space="preserve"> ELETROMECÂNICOS  </v>
          </cell>
          <cell r="H576">
            <v>0</v>
          </cell>
          <cell r="I576">
            <v>0</v>
          </cell>
          <cell r="J576" t="str">
            <v xml:space="preserve"> </v>
          </cell>
          <cell r="K576" t="str">
            <v xml:space="preserve"> </v>
          </cell>
          <cell r="L576" t="str">
            <v xml:space="preserve"> </v>
          </cell>
          <cell r="M576" t="str">
            <v xml:space="preserve"> </v>
          </cell>
          <cell r="N576">
            <v>78</v>
          </cell>
          <cell r="O576" t="str">
            <v xml:space="preserve"> </v>
          </cell>
        </row>
        <row r="577">
          <cell r="A577">
            <v>6</v>
          </cell>
          <cell r="B577" t="str">
            <v xml:space="preserve"> 1.2.3.3.2.1  </v>
          </cell>
          <cell r="C577" t="str">
            <v xml:space="preserve"> PROCESSO  </v>
          </cell>
          <cell r="H577">
            <v>0</v>
          </cell>
          <cell r="I577">
            <v>0</v>
          </cell>
          <cell r="J577" t="str">
            <v xml:space="preserve"> </v>
          </cell>
          <cell r="K577" t="str">
            <v xml:space="preserve"> </v>
          </cell>
          <cell r="L577" t="str">
            <v xml:space="preserve"> </v>
          </cell>
          <cell r="M577" t="str">
            <v xml:space="preserve"> </v>
          </cell>
          <cell r="N577" t="str">
            <v xml:space="preserve"> </v>
          </cell>
          <cell r="O577">
            <v>25</v>
          </cell>
        </row>
        <row r="578">
          <cell r="A578">
            <v>6</v>
          </cell>
          <cell r="B578" t="str">
            <v xml:space="preserve"> 1.2.3.3.2.2  </v>
          </cell>
          <cell r="C578" t="str">
            <v xml:space="preserve"> EQUIPAMENTOS  </v>
          </cell>
          <cell r="H578">
            <v>0</v>
          </cell>
          <cell r="I578">
            <v>0</v>
          </cell>
          <cell r="J578" t="str">
            <v xml:space="preserve"> </v>
          </cell>
          <cell r="K578" t="str">
            <v xml:space="preserve"> </v>
          </cell>
          <cell r="L578" t="str">
            <v xml:space="preserve"> </v>
          </cell>
          <cell r="M578" t="str">
            <v xml:space="preserve"> </v>
          </cell>
          <cell r="N578" t="str">
            <v xml:space="preserve"> </v>
          </cell>
          <cell r="O578">
            <v>15</v>
          </cell>
        </row>
        <row r="579">
          <cell r="A579">
            <v>6</v>
          </cell>
          <cell r="B579" t="str">
            <v xml:space="preserve"> 1.2.3.3.2.3  </v>
          </cell>
          <cell r="C579" t="str">
            <v xml:space="preserve"> TUBULAÇÃO  </v>
          </cell>
          <cell r="H579">
            <v>0</v>
          </cell>
          <cell r="I579">
            <v>0</v>
          </cell>
          <cell r="J579" t="str">
            <v xml:space="preserve"> </v>
          </cell>
          <cell r="K579" t="str">
            <v xml:space="preserve"> </v>
          </cell>
          <cell r="L579" t="str">
            <v xml:space="preserve"> </v>
          </cell>
          <cell r="M579" t="str">
            <v xml:space="preserve"> </v>
          </cell>
          <cell r="N579" t="str">
            <v xml:space="preserve"> </v>
          </cell>
          <cell r="O579">
            <v>30</v>
          </cell>
        </row>
        <row r="580">
          <cell r="A580">
            <v>6</v>
          </cell>
          <cell r="B580" t="str">
            <v xml:space="preserve"> 1.2.3.3.2.4  </v>
          </cell>
          <cell r="C580" t="str">
            <v xml:space="preserve"> ELÉTRICA  </v>
          </cell>
          <cell r="H580">
            <v>0</v>
          </cell>
          <cell r="I580">
            <v>0</v>
          </cell>
          <cell r="J580" t="str">
            <v xml:space="preserve"> </v>
          </cell>
          <cell r="K580" t="str">
            <v xml:space="preserve"> </v>
          </cell>
          <cell r="L580" t="str">
            <v xml:space="preserve"> </v>
          </cell>
          <cell r="M580" t="str">
            <v xml:space="preserve"> </v>
          </cell>
          <cell r="N580" t="str">
            <v xml:space="preserve"> </v>
          </cell>
          <cell r="O580">
            <v>10</v>
          </cell>
        </row>
        <row r="581">
          <cell r="A581">
            <v>6</v>
          </cell>
          <cell r="B581" t="str">
            <v xml:space="preserve"> 1.2.3.3.2.5  </v>
          </cell>
          <cell r="C581" t="str">
            <v xml:space="preserve"> INSTRUMENTAÇÃO  </v>
          </cell>
          <cell r="H581">
            <v>0</v>
          </cell>
          <cell r="I581">
            <v>0</v>
          </cell>
          <cell r="J581" t="str">
            <v xml:space="preserve"> </v>
          </cell>
          <cell r="K581" t="str">
            <v xml:space="preserve"> </v>
          </cell>
          <cell r="L581" t="str">
            <v xml:space="preserve"> </v>
          </cell>
          <cell r="M581" t="str">
            <v xml:space="preserve"> </v>
          </cell>
          <cell r="N581" t="str">
            <v xml:space="preserve"> </v>
          </cell>
          <cell r="O581">
            <v>20</v>
          </cell>
        </row>
        <row r="582">
          <cell r="A582">
            <v>5</v>
          </cell>
          <cell r="B582" t="str">
            <v xml:space="preserve"> 1.2.3.3.3  </v>
          </cell>
          <cell r="C582" t="str">
            <v xml:space="preserve"> LIVRO DE PROJETO DE PRÉ DETALHAMENTO  </v>
          </cell>
          <cell r="H582">
            <v>0</v>
          </cell>
          <cell r="I582">
            <v>0</v>
          </cell>
          <cell r="J582" t="str">
            <v xml:space="preserve"> </v>
          </cell>
          <cell r="K582" t="str">
            <v xml:space="preserve"> </v>
          </cell>
          <cell r="L582" t="str">
            <v xml:space="preserve"> </v>
          </cell>
          <cell r="M582" t="str">
            <v xml:space="preserve"> </v>
          </cell>
          <cell r="N582">
            <v>2</v>
          </cell>
          <cell r="O582" t="str">
            <v xml:space="preserve"> </v>
          </cell>
        </row>
        <row r="583">
          <cell r="A583">
            <v>5</v>
          </cell>
          <cell r="B583" t="str">
            <v xml:space="preserve"> 1.2.3.3.4  </v>
          </cell>
          <cell r="C583" t="str">
            <v xml:space="preserve"> MAQUETE ELETRONICA  </v>
          </cell>
          <cell r="H583">
            <v>0</v>
          </cell>
          <cell r="I583">
            <v>0</v>
          </cell>
          <cell r="J583" t="str">
            <v xml:space="preserve"> </v>
          </cell>
          <cell r="K583" t="str">
            <v xml:space="preserve"> </v>
          </cell>
          <cell r="L583" t="str">
            <v xml:space="preserve"> </v>
          </cell>
          <cell r="M583" t="str">
            <v xml:space="preserve"> </v>
          </cell>
          <cell r="N583">
            <v>5</v>
          </cell>
          <cell r="O583" t="str">
            <v xml:space="preserve"> </v>
          </cell>
        </row>
        <row r="584">
          <cell r="C584" t="str">
            <v xml:space="preserve">SUB-TOTAL - UNIDADE 32323 DEA ( COQUE )  </v>
          </cell>
        </row>
        <row r="586">
          <cell r="A586">
            <v>3</v>
          </cell>
          <cell r="B586" t="str">
            <v>1.2.4</v>
          </cell>
          <cell r="C586" t="str">
            <v>OSBL INTERLIGAÇÃO ENTRE AS UNIDADES</v>
          </cell>
          <cell r="H586">
            <v>0</v>
          </cell>
          <cell r="I586">
            <v>0</v>
          </cell>
          <cell r="J586" t="str">
            <v xml:space="preserve"> </v>
          </cell>
          <cell r="K586" t="str">
            <v xml:space="preserve"> </v>
          </cell>
          <cell r="L586">
            <v>4</v>
          </cell>
          <cell r="M586" t="str">
            <v xml:space="preserve"> </v>
          </cell>
          <cell r="N586" t="str">
            <v xml:space="preserve"> </v>
          </cell>
          <cell r="O586" t="str">
            <v xml:space="preserve"> </v>
          </cell>
        </row>
        <row r="587">
          <cell r="A587">
            <v>4</v>
          </cell>
          <cell r="B587" t="str">
            <v xml:space="preserve"> 1.2.4.1  </v>
          </cell>
          <cell r="C587" t="str">
            <v xml:space="preserve"> MOBILIZAÇÃO  </v>
          </cell>
          <cell r="H587">
            <v>0</v>
          </cell>
          <cell r="I587">
            <v>0</v>
          </cell>
          <cell r="J587" t="str">
            <v xml:space="preserve"> </v>
          </cell>
          <cell r="K587" t="str">
            <v xml:space="preserve"> </v>
          </cell>
          <cell r="L587" t="str">
            <v xml:space="preserve"> </v>
          </cell>
          <cell r="M587">
            <v>10</v>
          </cell>
          <cell r="N587" t="str">
            <v xml:space="preserve"> </v>
          </cell>
          <cell r="O587" t="str">
            <v xml:space="preserve"> </v>
          </cell>
        </row>
        <row r="588">
          <cell r="A588">
            <v>5</v>
          </cell>
          <cell r="B588" t="str">
            <v xml:space="preserve"> 1.2.4.1.1  </v>
          </cell>
          <cell r="C588" t="str">
            <v xml:space="preserve"> KICK OFF MEETING  </v>
          </cell>
          <cell r="E588">
            <v>0.50000000000000011</v>
          </cell>
          <cell r="F588">
            <v>1</v>
          </cell>
          <cell r="H588">
            <v>0</v>
          </cell>
          <cell r="I588">
            <v>1</v>
          </cell>
          <cell r="J588" t="str">
            <v xml:space="preserve"> </v>
          </cell>
          <cell r="K588" t="str">
            <v xml:space="preserve"> </v>
          </cell>
          <cell r="L588" t="str">
            <v xml:space="preserve"> </v>
          </cell>
          <cell r="M588" t="str">
            <v xml:space="preserve"> </v>
          </cell>
          <cell r="N588">
            <v>5</v>
          </cell>
          <cell r="O588" t="str">
            <v xml:space="preserve"> </v>
          </cell>
        </row>
        <row r="589">
          <cell r="A589">
            <v>5</v>
          </cell>
          <cell r="B589" t="str">
            <v xml:space="preserve"> 1.2.4.1.2</v>
          </cell>
          <cell r="C589" t="str">
            <v xml:space="preserve"> MOBILIZAÇÃO, PLANEJAMENTO. MANUTENÇÃO  </v>
          </cell>
          <cell r="H589">
            <v>0</v>
          </cell>
          <cell r="I589">
            <v>0</v>
          </cell>
          <cell r="J589" t="str">
            <v xml:space="preserve"> </v>
          </cell>
          <cell r="K589" t="str">
            <v xml:space="preserve"> </v>
          </cell>
          <cell r="L589" t="str">
            <v xml:space="preserve"> </v>
          </cell>
          <cell r="M589" t="str">
            <v xml:space="preserve"> </v>
          </cell>
          <cell r="N589">
            <v>75</v>
          </cell>
          <cell r="O589" t="str">
            <v xml:space="preserve"> </v>
          </cell>
        </row>
        <row r="590">
          <cell r="A590">
            <v>6</v>
          </cell>
          <cell r="B590" t="str">
            <v xml:space="preserve"> 1.2.4.1.2.1  </v>
          </cell>
          <cell r="C590" t="str">
            <v xml:space="preserve"> MOBILIZAÇÃO DAS EQUIPES  </v>
          </cell>
          <cell r="H590">
            <v>0</v>
          </cell>
          <cell r="I590">
            <v>0</v>
          </cell>
          <cell r="J590" t="str">
            <v xml:space="preserve"> </v>
          </cell>
          <cell r="K590" t="str">
            <v xml:space="preserve"> </v>
          </cell>
          <cell r="L590" t="str">
            <v xml:space="preserve"> </v>
          </cell>
          <cell r="M590" t="str">
            <v xml:space="preserve"> </v>
          </cell>
          <cell r="N590" t="str">
            <v xml:space="preserve"> </v>
          </cell>
          <cell r="O590">
            <v>10</v>
          </cell>
        </row>
        <row r="591">
          <cell r="B591" t="str">
            <v>1.2.4.1.2.1.1</v>
          </cell>
          <cell r="C591" t="str">
            <v xml:space="preserve"> MOBILIZAÇÃO DA EQUIPE NO ESCRITÓRIO SEDE DA CONTRATADA</v>
          </cell>
          <cell r="E591">
            <v>3.7500000000000006E-2</v>
          </cell>
          <cell r="F591">
            <v>1</v>
          </cell>
          <cell r="H591">
            <v>0</v>
          </cell>
          <cell r="I591">
            <v>0</v>
          </cell>
        </row>
        <row r="592">
          <cell r="B592" t="str">
            <v>1.2.4.1.2.1.2</v>
          </cell>
          <cell r="C592" t="str">
            <v xml:space="preserve"> MOBILIZAÇÃO DA EQUIPE MÍNIMA LOTADA NA UM-REPAR</v>
          </cell>
          <cell r="E592">
            <v>0.71250000000000024</v>
          </cell>
          <cell r="F592">
            <v>1</v>
          </cell>
          <cell r="H592">
            <v>0</v>
          </cell>
          <cell r="I592">
            <v>0</v>
          </cell>
        </row>
        <row r="593">
          <cell r="A593">
            <v>6</v>
          </cell>
          <cell r="B593" t="str">
            <v xml:space="preserve">1.2.4.1.2.2  </v>
          </cell>
          <cell r="C593" t="str">
            <v xml:space="preserve"> PLANEJAMENTO  </v>
          </cell>
          <cell r="H593">
            <v>0</v>
          </cell>
          <cell r="I593">
            <v>0</v>
          </cell>
          <cell r="J593" t="str">
            <v xml:space="preserve"> </v>
          </cell>
          <cell r="K593" t="str">
            <v xml:space="preserve"> </v>
          </cell>
          <cell r="L593" t="str">
            <v xml:space="preserve"> </v>
          </cell>
          <cell r="M593" t="str">
            <v xml:space="preserve"> </v>
          </cell>
          <cell r="N593" t="str">
            <v xml:space="preserve"> </v>
          </cell>
          <cell r="O593">
            <v>40</v>
          </cell>
        </row>
        <row r="594">
          <cell r="B594" t="str">
            <v>1.2.4.1.2.2.1</v>
          </cell>
          <cell r="C594" t="str">
            <v>ORGANIZAÇÃO, RESPONSABILIDADE, AUTORIDADE E RECURSOS</v>
          </cell>
          <cell r="H594">
            <v>0</v>
          </cell>
          <cell r="I594">
            <v>0</v>
          </cell>
        </row>
        <row r="595">
          <cell r="B595" t="str">
            <v>1.2.4.1.2.2.1.1</v>
          </cell>
          <cell r="C595" t="str">
            <v>ORGANOGRAMAS</v>
          </cell>
          <cell r="E595">
            <v>0.15000000000000002</v>
          </cell>
          <cell r="F595">
            <v>1</v>
          </cell>
          <cell r="H595">
            <v>1</v>
          </cell>
          <cell r="I595">
            <v>0</v>
          </cell>
        </row>
        <row r="596">
          <cell r="B596" t="str">
            <v>1.2.4.1.2.2.1.2</v>
          </cell>
          <cell r="C596" t="str">
            <v>CURRÍCULOS</v>
          </cell>
          <cell r="E596">
            <v>0.15000000000000002</v>
          </cell>
          <cell r="F596">
            <v>1</v>
          </cell>
          <cell r="H596">
            <v>1</v>
          </cell>
          <cell r="I596">
            <v>0</v>
          </cell>
        </row>
        <row r="597">
          <cell r="B597" t="str">
            <v>1.2.4.1.2.2.2</v>
          </cell>
          <cell r="C597" t="str">
            <v>RECURSOS</v>
          </cell>
          <cell r="H597">
            <v>0</v>
          </cell>
          <cell r="I597">
            <v>0</v>
          </cell>
        </row>
        <row r="598">
          <cell r="B598" t="str">
            <v>1.2.4.1.2.2.2.1</v>
          </cell>
          <cell r="C598" t="str">
            <v>HISTOGRAMA DE MÃO DE OBRA</v>
          </cell>
          <cell r="E598">
            <v>0.30000000000000004</v>
          </cell>
          <cell r="F598">
            <v>1</v>
          </cell>
          <cell r="H598">
            <v>0</v>
          </cell>
          <cell r="I598">
            <v>0</v>
          </cell>
        </row>
        <row r="599">
          <cell r="B599" t="str">
            <v>1.2.4.1.2.2.3</v>
          </cell>
          <cell r="C599" t="str">
            <v>PROCEDIMENTO DE PLANEJAMENTO DE PROJETO</v>
          </cell>
          <cell r="H599">
            <v>0</v>
          </cell>
          <cell r="I599">
            <v>0</v>
          </cell>
        </row>
        <row r="600">
          <cell r="B600" t="str">
            <v>1.2.4.1.2.2.3.1</v>
          </cell>
          <cell r="C600" t="str">
            <v>EAP DETALHADA</v>
          </cell>
          <cell r="E600">
            <v>0.27000000000000007</v>
          </cell>
          <cell r="F600">
            <v>1</v>
          </cell>
          <cell r="H600">
            <v>0</v>
          </cell>
          <cell r="I600">
            <v>0</v>
          </cell>
        </row>
        <row r="601">
          <cell r="B601" t="str">
            <v>1.2.4.1.2.2.3.2</v>
          </cell>
          <cell r="C601" t="str">
            <v>LISTA DE DOCUMENTOS DA U-2316 - UHDS</v>
          </cell>
          <cell r="E601">
            <v>0.36000000000000004</v>
          </cell>
          <cell r="F601">
            <v>1</v>
          </cell>
          <cell r="H601">
            <v>0</v>
          </cell>
          <cell r="I601">
            <v>0</v>
          </cell>
        </row>
        <row r="602">
          <cell r="B602" t="str">
            <v>1.2.4.1.2.2.3.3</v>
          </cell>
          <cell r="C602" t="str">
            <v>CRONOGRAMA DE EXECUÇÃO FÍSICA DETALHADO</v>
          </cell>
          <cell r="E602">
            <v>0.36000000000000004</v>
          </cell>
          <cell r="F602">
            <v>1</v>
          </cell>
          <cell r="H602">
            <v>0</v>
          </cell>
          <cell r="I602">
            <v>0</v>
          </cell>
        </row>
        <row r="603">
          <cell r="B603" t="str">
            <v>1.2.4.1.2.2.3.4</v>
          </cell>
          <cell r="C603" t="str">
            <v>CURVA DE EXECUÇÃO FÍSICA</v>
          </cell>
          <cell r="E603">
            <v>0.18000000000000002</v>
          </cell>
          <cell r="F603">
            <v>1</v>
          </cell>
          <cell r="H603">
            <v>0</v>
          </cell>
          <cell r="I603">
            <v>0</v>
          </cell>
        </row>
        <row r="604">
          <cell r="B604" t="str">
            <v>1.2.4.1.2.2.3.5</v>
          </cell>
          <cell r="C604" t="str">
            <v>CRONOGRAMA DE EXECUÇÃO FÍSICA-FINANCEIRO DETALHADO</v>
          </cell>
          <cell r="E604">
            <v>0.18000000000000002</v>
          </cell>
          <cell r="F604">
            <v>1</v>
          </cell>
          <cell r="H604">
            <v>0</v>
          </cell>
          <cell r="I604">
            <v>0</v>
          </cell>
        </row>
        <row r="605">
          <cell r="B605" t="str">
            <v>1.2.4.1.2.2.3.6</v>
          </cell>
          <cell r="C605" t="str">
            <v>CURVA DE EXECUÇÃO FÍSICA-FINANCEIRA</v>
          </cell>
          <cell r="E605">
            <v>0.18000000000000002</v>
          </cell>
          <cell r="F605">
            <v>1</v>
          </cell>
          <cell r="H605">
            <v>0</v>
          </cell>
          <cell r="I605">
            <v>0</v>
          </cell>
        </row>
        <row r="606">
          <cell r="B606" t="str">
            <v>1.2.4.1.2.2.3.7</v>
          </cell>
          <cell r="C606" t="str">
            <v>PROCEDIMENTO DE MEDIÇÃO DE SERVIÇOS</v>
          </cell>
          <cell r="E606">
            <v>0.27000000000000007</v>
          </cell>
          <cell r="F606">
            <v>1</v>
          </cell>
          <cell r="H606">
            <v>1</v>
          </cell>
          <cell r="I606">
            <v>0</v>
          </cell>
        </row>
        <row r="607">
          <cell r="B607" t="str">
            <v>1.2.4.1.2.2.4</v>
          </cell>
          <cell r="C607" t="str">
            <v>PROCEDIMENTOS DE QSMS</v>
          </cell>
          <cell r="H607">
            <v>0</v>
          </cell>
          <cell r="I607">
            <v>0</v>
          </cell>
        </row>
        <row r="608">
          <cell r="B608" t="str">
            <v>1.2.4.1.2.2.4.1</v>
          </cell>
          <cell r="C608" t="str">
            <v>MANUAL DA QUALIDADE DE PROJETO DE PRÉ-DETALHAMENTO</v>
          </cell>
          <cell r="E608">
            <v>0.42000000000000004</v>
          </cell>
          <cell r="F608">
            <v>1</v>
          </cell>
          <cell r="H608">
            <v>1</v>
          </cell>
          <cell r="I608">
            <v>0</v>
          </cell>
        </row>
        <row r="609">
          <cell r="B609" t="str">
            <v>1.2.4.1.2.2.4.2</v>
          </cell>
          <cell r="C609" t="str">
            <v>PLANO DA QUALIDADE</v>
          </cell>
          <cell r="E609">
            <v>0.18000000000000002</v>
          </cell>
          <cell r="F609">
            <v>1</v>
          </cell>
          <cell r="H609">
            <v>1</v>
          </cell>
          <cell r="I609">
            <v>0</v>
          </cell>
        </row>
        <row r="610">
          <cell r="A610">
            <v>6</v>
          </cell>
          <cell r="B610" t="str">
            <v xml:space="preserve"> 1.2.4.1.2.3</v>
          </cell>
          <cell r="C610" t="str">
            <v xml:space="preserve"> MANUTENÇÃO DAS EQUIPES  </v>
          </cell>
          <cell r="H610">
            <v>0</v>
          </cell>
          <cell r="I610">
            <v>0</v>
          </cell>
          <cell r="J610" t="str">
            <v xml:space="preserve"> </v>
          </cell>
          <cell r="K610" t="str">
            <v xml:space="preserve"> </v>
          </cell>
          <cell r="L610" t="str">
            <v xml:space="preserve"> </v>
          </cell>
          <cell r="M610" t="str">
            <v xml:space="preserve"> </v>
          </cell>
          <cell r="N610" t="str">
            <v xml:space="preserve"> </v>
          </cell>
          <cell r="O610">
            <v>50</v>
          </cell>
        </row>
        <row r="611">
          <cell r="B611" t="str">
            <v xml:space="preserve"> 1.2.4.1.2.3.1</v>
          </cell>
          <cell r="C611" t="str">
            <v>MANUTENÇÃO DA EQUIPE NO ESCRITÓRIO SEDE DA CONTRATADA</v>
          </cell>
          <cell r="E611">
            <v>0</v>
          </cell>
          <cell r="F611">
            <v>1</v>
          </cell>
          <cell r="H611">
            <v>0</v>
          </cell>
          <cell r="I611">
            <v>0</v>
          </cell>
        </row>
        <row r="612">
          <cell r="B612" t="str">
            <v xml:space="preserve"> 1.2.4.1.2.3.2</v>
          </cell>
          <cell r="C612" t="str">
            <v>MANUTENÇÃO DA EQUIPE MÍNIMA LOTADA NA UM-REPAR</v>
          </cell>
          <cell r="E612">
            <v>0</v>
          </cell>
          <cell r="F612">
            <v>1</v>
          </cell>
          <cell r="H612">
            <v>0</v>
          </cell>
          <cell r="I612">
            <v>0</v>
          </cell>
        </row>
        <row r="613">
          <cell r="A613">
            <v>5</v>
          </cell>
          <cell r="B613" t="str">
            <v xml:space="preserve"> 1.2.4.1.3  </v>
          </cell>
          <cell r="C613" t="str">
            <v xml:space="preserve"> DESMOBILIZAÇÃO  </v>
          </cell>
          <cell r="E613">
            <v>2.0000000000000004</v>
          </cell>
          <cell r="F613">
            <v>1</v>
          </cell>
          <cell r="H613">
            <v>0</v>
          </cell>
          <cell r="I613">
            <v>0</v>
          </cell>
          <cell r="J613" t="str">
            <v xml:space="preserve"> </v>
          </cell>
          <cell r="K613" t="str">
            <v xml:space="preserve"> </v>
          </cell>
          <cell r="L613" t="str">
            <v xml:space="preserve"> </v>
          </cell>
          <cell r="M613" t="str">
            <v xml:space="preserve"> </v>
          </cell>
          <cell r="N613">
            <v>20</v>
          </cell>
          <cell r="O613" t="str">
            <v xml:space="preserve"> </v>
          </cell>
        </row>
        <row r="614">
          <cell r="A614">
            <v>4</v>
          </cell>
          <cell r="B614" t="str">
            <v xml:space="preserve"> 1.2.4.2  </v>
          </cell>
          <cell r="C614" t="str">
            <v xml:space="preserve"> INFRA-ESTRUTURA  </v>
          </cell>
          <cell r="H614">
            <v>0</v>
          </cell>
          <cell r="I614">
            <v>0</v>
          </cell>
          <cell r="J614" t="str">
            <v xml:space="preserve"> </v>
          </cell>
          <cell r="K614" t="str">
            <v xml:space="preserve"> </v>
          </cell>
          <cell r="L614" t="str">
            <v xml:space="preserve"> </v>
          </cell>
          <cell r="M614">
            <v>8</v>
          </cell>
          <cell r="N614" t="str">
            <v xml:space="preserve"> </v>
          </cell>
          <cell r="O614" t="str">
            <v xml:space="preserve"> </v>
          </cell>
        </row>
        <row r="615">
          <cell r="A615">
            <v>5</v>
          </cell>
          <cell r="B615" t="str">
            <v xml:space="preserve"> 1.2.4.2.1  </v>
          </cell>
          <cell r="C615" t="str">
            <v xml:space="preserve"> ESCRITÓRIO DA CONTRATADA NA UN-REPAR  </v>
          </cell>
          <cell r="H615">
            <v>0</v>
          </cell>
          <cell r="I615">
            <v>0</v>
          </cell>
          <cell r="J615" t="str">
            <v xml:space="preserve"> </v>
          </cell>
          <cell r="K615" t="str">
            <v xml:space="preserve"> </v>
          </cell>
          <cell r="L615" t="str">
            <v xml:space="preserve"> </v>
          </cell>
          <cell r="M615" t="str">
            <v xml:space="preserve"> </v>
          </cell>
          <cell r="N615">
            <v>100</v>
          </cell>
          <cell r="O615" t="str">
            <v xml:space="preserve"> </v>
          </cell>
        </row>
        <row r="616">
          <cell r="B616" t="str">
            <v xml:space="preserve"> 1.2.4.2.1.1</v>
          </cell>
          <cell r="C616" t="str">
            <v xml:space="preserve">IMPLANTAÇÃO DO ESCRITÓRIO DA CONTRATADA NA UN-REPAR  </v>
          </cell>
          <cell r="E616">
            <v>0</v>
          </cell>
          <cell r="F616">
            <v>1</v>
          </cell>
          <cell r="H616">
            <v>0</v>
          </cell>
          <cell r="I616">
            <v>0</v>
          </cell>
          <cell r="O616">
            <v>10</v>
          </cell>
        </row>
        <row r="617">
          <cell r="B617" t="str">
            <v xml:space="preserve"> 1.2.4.2.1.2</v>
          </cell>
          <cell r="C617" t="str">
            <v xml:space="preserve">MANUTENÇÃO ESCRITÓRIO DA CONTRATADA NA UN-REPAR  </v>
          </cell>
          <cell r="E617">
            <v>0</v>
          </cell>
          <cell r="F617">
            <v>1</v>
          </cell>
          <cell r="H617">
            <v>0</v>
          </cell>
          <cell r="I617">
            <v>0</v>
          </cell>
          <cell r="O617">
            <v>90</v>
          </cell>
        </row>
        <row r="618">
          <cell r="A618">
            <v>4</v>
          </cell>
          <cell r="B618" t="str">
            <v xml:space="preserve"> 1.2.4.3  </v>
          </cell>
          <cell r="C618" t="str">
            <v xml:space="preserve"> PROJETOS CIVIS E ELETRONICOS  </v>
          </cell>
          <cell r="H618">
            <v>0</v>
          </cell>
          <cell r="I618">
            <v>0</v>
          </cell>
          <cell r="J618" t="str">
            <v xml:space="preserve"> </v>
          </cell>
          <cell r="K618" t="str">
            <v xml:space="preserve"> </v>
          </cell>
          <cell r="L618" t="str">
            <v xml:space="preserve"> </v>
          </cell>
          <cell r="M618">
            <v>82</v>
          </cell>
          <cell r="N618" t="str">
            <v xml:space="preserve"> </v>
          </cell>
          <cell r="O618" t="str">
            <v xml:space="preserve"> </v>
          </cell>
        </row>
        <row r="619">
          <cell r="A619">
            <v>5</v>
          </cell>
          <cell r="B619" t="str">
            <v xml:space="preserve"> 1.2.4.3.1  </v>
          </cell>
          <cell r="C619" t="str">
            <v xml:space="preserve"> CIVIL  </v>
          </cell>
          <cell r="H619">
            <v>0</v>
          </cell>
          <cell r="I619">
            <v>0</v>
          </cell>
          <cell r="J619" t="str">
            <v xml:space="preserve"> </v>
          </cell>
          <cell r="K619" t="str">
            <v xml:space="preserve"> </v>
          </cell>
          <cell r="L619" t="str">
            <v xml:space="preserve"> </v>
          </cell>
          <cell r="M619" t="str">
            <v xml:space="preserve"> </v>
          </cell>
          <cell r="N619">
            <v>15</v>
          </cell>
          <cell r="O619" t="str">
            <v xml:space="preserve"> </v>
          </cell>
        </row>
        <row r="620">
          <cell r="A620">
            <v>6</v>
          </cell>
          <cell r="B620" t="str">
            <v xml:space="preserve"> 1.2.4.3.1.1  </v>
          </cell>
          <cell r="C620" t="str">
            <v xml:space="preserve"> ESTRUTURA  </v>
          </cell>
          <cell r="H620">
            <v>0</v>
          </cell>
          <cell r="I620">
            <v>0</v>
          </cell>
          <cell r="J620" t="str">
            <v xml:space="preserve"> </v>
          </cell>
          <cell r="K620" t="str">
            <v xml:space="preserve"> </v>
          </cell>
          <cell r="L620" t="str">
            <v xml:space="preserve"> </v>
          </cell>
          <cell r="M620" t="str">
            <v xml:space="preserve"> </v>
          </cell>
          <cell r="N620" t="str">
            <v xml:space="preserve"> </v>
          </cell>
          <cell r="O620">
            <v>40</v>
          </cell>
        </row>
        <row r="621">
          <cell r="A621">
            <v>6</v>
          </cell>
          <cell r="B621" t="str">
            <v xml:space="preserve"> 1.2.4.3.1.2</v>
          </cell>
          <cell r="C621" t="str">
            <v xml:space="preserve"> ARQUITETONICO  </v>
          </cell>
          <cell r="H621">
            <v>0</v>
          </cell>
          <cell r="I621">
            <v>0</v>
          </cell>
          <cell r="J621" t="str">
            <v xml:space="preserve"> </v>
          </cell>
          <cell r="K621" t="str">
            <v xml:space="preserve"> </v>
          </cell>
          <cell r="L621" t="str">
            <v xml:space="preserve"> </v>
          </cell>
          <cell r="M621" t="str">
            <v xml:space="preserve"> </v>
          </cell>
          <cell r="N621" t="str">
            <v xml:space="preserve"> </v>
          </cell>
          <cell r="O621">
            <v>30</v>
          </cell>
        </row>
        <row r="622">
          <cell r="A622">
            <v>6</v>
          </cell>
          <cell r="B622" t="str">
            <v xml:space="preserve"> 1.2.4.3.1.3</v>
          </cell>
          <cell r="C622" t="str">
            <v xml:space="preserve"> UNDERGROUD  </v>
          </cell>
          <cell r="H622">
            <v>0</v>
          </cell>
          <cell r="I622">
            <v>0</v>
          </cell>
          <cell r="J622" t="str">
            <v xml:space="preserve"> </v>
          </cell>
          <cell r="K622" t="str">
            <v xml:space="preserve"> </v>
          </cell>
          <cell r="L622" t="str">
            <v xml:space="preserve"> </v>
          </cell>
          <cell r="M622" t="str">
            <v xml:space="preserve"> </v>
          </cell>
          <cell r="N622" t="str">
            <v xml:space="preserve"> </v>
          </cell>
          <cell r="O622">
            <v>30</v>
          </cell>
        </row>
        <row r="623">
          <cell r="A623">
            <v>5</v>
          </cell>
          <cell r="B623" t="str">
            <v xml:space="preserve"> 1.2.4.3.2  </v>
          </cell>
          <cell r="C623" t="str">
            <v xml:space="preserve"> ELETROMECÂNICOS  </v>
          </cell>
          <cell r="H623">
            <v>0</v>
          </cell>
          <cell r="I623">
            <v>0</v>
          </cell>
          <cell r="J623" t="str">
            <v xml:space="preserve"> </v>
          </cell>
          <cell r="K623" t="str">
            <v xml:space="preserve"> </v>
          </cell>
          <cell r="L623" t="str">
            <v xml:space="preserve"> </v>
          </cell>
          <cell r="M623" t="str">
            <v xml:space="preserve"> </v>
          </cell>
          <cell r="N623">
            <v>78</v>
          </cell>
          <cell r="O623" t="str">
            <v xml:space="preserve"> </v>
          </cell>
        </row>
        <row r="624">
          <cell r="A624">
            <v>6</v>
          </cell>
          <cell r="B624" t="str">
            <v xml:space="preserve"> 1.2.4.3.2.1  </v>
          </cell>
          <cell r="C624" t="str">
            <v xml:space="preserve"> PROCESSO  </v>
          </cell>
          <cell r="H624">
            <v>0</v>
          </cell>
          <cell r="I624">
            <v>0</v>
          </cell>
          <cell r="J624" t="str">
            <v xml:space="preserve"> </v>
          </cell>
          <cell r="K624" t="str">
            <v xml:space="preserve"> </v>
          </cell>
          <cell r="L624" t="str">
            <v xml:space="preserve"> </v>
          </cell>
          <cell r="M624" t="str">
            <v xml:space="preserve"> </v>
          </cell>
          <cell r="N624" t="str">
            <v xml:space="preserve"> </v>
          </cell>
          <cell r="O624">
            <v>25</v>
          </cell>
        </row>
        <row r="625">
          <cell r="A625">
            <v>6</v>
          </cell>
          <cell r="B625" t="str">
            <v xml:space="preserve"> 1.2.4.3.2.2</v>
          </cell>
          <cell r="C625" t="str">
            <v xml:space="preserve"> EQUIPAMENTOS  </v>
          </cell>
          <cell r="H625">
            <v>0</v>
          </cell>
          <cell r="I625">
            <v>0</v>
          </cell>
          <cell r="J625" t="str">
            <v xml:space="preserve"> </v>
          </cell>
          <cell r="K625" t="str">
            <v xml:space="preserve"> </v>
          </cell>
          <cell r="L625" t="str">
            <v xml:space="preserve"> </v>
          </cell>
          <cell r="M625" t="str">
            <v xml:space="preserve"> </v>
          </cell>
          <cell r="N625" t="str">
            <v xml:space="preserve"> </v>
          </cell>
          <cell r="O625">
            <v>15</v>
          </cell>
        </row>
        <row r="626">
          <cell r="A626">
            <v>6</v>
          </cell>
          <cell r="B626" t="str">
            <v xml:space="preserve"> 1.2.4.3.2.3</v>
          </cell>
          <cell r="C626" t="str">
            <v xml:space="preserve"> TUBULAÇÃO  </v>
          </cell>
          <cell r="H626">
            <v>0</v>
          </cell>
          <cell r="I626">
            <v>0</v>
          </cell>
          <cell r="J626" t="str">
            <v xml:space="preserve"> </v>
          </cell>
          <cell r="K626" t="str">
            <v xml:space="preserve"> </v>
          </cell>
          <cell r="L626" t="str">
            <v xml:space="preserve"> </v>
          </cell>
          <cell r="M626" t="str">
            <v xml:space="preserve"> </v>
          </cell>
          <cell r="N626" t="str">
            <v xml:space="preserve"> </v>
          </cell>
          <cell r="O626">
            <v>30</v>
          </cell>
        </row>
        <row r="627">
          <cell r="A627">
            <v>6</v>
          </cell>
          <cell r="B627" t="str">
            <v xml:space="preserve"> 1.2.4.3.2.4</v>
          </cell>
          <cell r="C627" t="str">
            <v xml:space="preserve"> ELÉTRICA  </v>
          </cell>
          <cell r="H627">
            <v>0</v>
          </cell>
          <cell r="I627">
            <v>0</v>
          </cell>
          <cell r="J627" t="str">
            <v xml:space="preserve"> </v>
          </cell>
          <cell r="K627" t="str">
            <v xml:space="preserve"> </v>
          </cell>
          <cell r="L627" t="str">
            <v xml:space="preserve"> </v>
          </cell>
          <cell r="M627" t="str">
            <v xml:space="preserve"> </v>
          </cell>
          <cell r="N627" t="str">
            <v xml:space="preserve"> </v>
          </cell>
          <cell r="O627">
            <v>10</v>
          </cell>
        </row>
        <row r="628">
          <cell r="A628">
            <v>6</v>
          </cell>
          <cell r="B628" t="str">
            <v xml:space="preserve"> 1.2.4.3.2.5</v>
          </cell>
          <cell r="C628" t="str">
            <v xml:space="preserve"> INSTRUMENTAÇÃO  </v>
          </cell>
          <cell r="H628">
            <v>0</v>
          </cell>
          <cell r="I628">
            <v>0</v>
          </cell>
          <cell r="J628" t="str">
            <v xml:space="preserve"> </v>
          </cell>
          <cell r="K628" t="str">
            <v xml:space="preserve"> </v>
          </cell>
          <cell r="L628" t="str">
            <v xml:space="preserve"> </v>
          </cell>
          <cell r="M628" t="str">
            <v xml:space="preserve"> </v>
          </cell>
          <cell r="N628" t="str">
            <v xml:space="preserve"> </v>
          </cell>
          <cell r="O628">
            <v>20</v>
          </cell>
        </row>
        <row r="629">
          <cell r="A629">
            <v>5</v>
          </cell>
          <cell r="B629" t="str">
            <v xml:space="preserve"> 1.2.4.3.3  </v>
          </cell>
          <cell r="C629" t="str">
            <v xml:space="preserve"> LIVRO DE PROJETO DE PRÉ DETALHAMENTO  </v>
          </cell>
          <cell r="H629">
            <v>0</v>
          </cell>
          <cell r="I629">
            <v>0</v>
          </cell>
          <cell r="J629" t="str">
            <v xml:space="preserve"> </v>
          </cell>
          <cell r="K629" t="str">
            <v xml:space="preserve"> </v>
          </cell>
          <cell r="L629" t="str">
            <v xml:space="preserve"> </v>
          </cell>
          <cell r="M629" t="str">
            <v xml:space="preserve"> </v>
          </cell>
          <cell r="N629">
            <v>2</v>
          </cell>
          <cell r="O629" t="str">
            <v xml:space="preserve"> </v>
          </cell>
        </row>
        <row r="630">
          <cell r="A630">
            <v>5</v>
          </cell>
          <cell r="B630" t="str">
            <v xml:space="preserve"> 1.2.4.3.4  </v>
          </cell>
          <cell r="C630" t="str">
            <v xml:space="preserve"> MAQUETE ELETRONICA  </v>
          </cell>
          <cell r="H630">
            <v>0</v>
          </cell>
          <cell r="I630">
            <v>0</v>
          </cell>
          <cell r="J630" t="str">
            <v xml:space="preserve"> </v>
          </cell>
          <cell r="K630" t="str">
            <v xml:space="preserve"> </v>
          </cell>
          <cell r="L630" t="str">
            <v xml:space="preserve"> </v>
          </cell>
          <cell r="M630" t="str">
            <v xml:space="preserve"> </v>
          </cell>
          <cell r="N630">
            <v>5</v>
          </cell>
          <cell r="O630" t="str">
            <v xml:space="preserve"> </v>
          </cell>
        </row>
        <row r="631">
          <cell r="C631" t="str">
            <v>SUB-TOTAL - OSBL INTERLIGAÇÃO ENTRE AS UNIDADES</v>
          </cell>
        </row>
        <row r="633">
          <cell r="C633" t="str">
            <v>TOTAL CARTEIRA DE COQUE</v>
          </cell>
        </row>
        <row r="635">
          <cell r="A635">
            <v>2</v>
          </cell>
          <cell r="B635" t="str">
            <v>1.3</v>
          </cell>
          <cell r="C635" t="str">
            <v xml:space="preserve"> CARTEIRA DE PROPENO</v>
          </cell>
          <cell r="J635" t="str">
            <v xml:space="preserve"> </v>
          </cell>
          <cell r="K635">
            <v>15</v>
          </cell>
          <cell r="L635" t="str">
            <v xml:space="preserve"> </v>
          </cell>
          <cell r="M635" t="str">
            <v xml:space="preserve"> </v>
          </cell>
          <cell r="N635" t="str">
            <v xml:space="preserve"> </v>
          </cell>
          <cell r="O635" t="str">
            <v xml:space="preserve"> </v>
          </cell>
        </row>
        <row r="636">
          <cell r="A636">
            <v>3</v>
          </cell>
          <cell r="B636" t="str">
            <v>1.3.1</v>
          </cell>
          <cell r="C636" t="str">
            <v xml:space="preserve">UNIDADE 2313 HDT DE INSTÁVEIS  </v>
          </cell>
          <cell r="H636">
            <v>0</v>
          </cell>
          <cell r="I636">
            <v>0</v>
          </cell>
          <cell r="J636" t="str">
            <v xml:space="preserve"> </v>
          </cell>
          <cell r="K636" t="str">
            <v xml:space="preserve"> </v>
          </cell>
          <cell r="L636">
            <v>55</v>
          </cell>
          <cell r="M636" t="str">
            <v xml:space="preserve"> </v>
          </cell>
          <cell r="N636" t="str">
            <v xml:space="preserve"> </v>
          </cell>
          <cell r="O636" t="str">
            <v xml:space="preserve"> </v>
          </cell>
        </row>
        <row r="637">
          <cell r="A637">
            <v>4</v>
          </cell>
          <cell r="B637" t="str">
            <v xml:space="preserve"> 1.3.1.1  </v>
          </cell>
          <cell r="C637" t="str">
            <v xml:space="preserve"> MOBILIZAÇÃO  </v>
          </cell>
          <cell r="H637">
            <v>0</v>
          </cell>
          <cell r="I637">
            <v>0</v>
          </cell>
          <cell r="J637" t="str">
            <v xml:space="preserve"> </v>
          </cell>
          <cell r="K637" t="str">
            <v xml:space="preserve"> </v>
          </cell>
          <cell r="L637" t="str">
            <v xml:space="preserve"> </v>
          </cell>
          <cell r="M637">
            <v>10</v>
          </cell>
          <cell r="N637" t="str">
            <v xml:space="preserve"> </v>
          </cell>
          <cell r="O637" t="str">
            <v xml:space="preserve"> </v>
          </cell>
        </row>
        <row r="638">
          <cell r="A638">
            <v>5</v>
          </cell>
          <cell r="B638" t="str">
            <v xml:space="preserve"> 1.3.1.1.1  </v>
          </cell>
          <cell r="C638" t="str">
            <v xml:space="preserve"> KICK OFF MEETING  </v>
          </cell>
          <cell r="E638">
            <v>0.50000000000000011</v>
          </cell>
          <cell r="F638">
            <v>1</v>
          </cell>
          <cell r="H638">
            <v>0</v>
          </cell>
          <cell r="I638">
            <v>1</v>
          </cell>
          <cell r="J638" t="str">
            <v xml:space="preserve"> </v>
          </cell>
          <cell r="K638" t="str">
            <v xml:space="preserve"> </v>
          </cell>
          <cell r="L638" t="str">
            <v xml:space="preserve"> </v>
          </cell>
          <cell r="M638" t="str">
            <v xml:space="preserve"> </v>
          </cell>
          <cell r="N638">
            <v>5</v>
          </cell>
          <cell r="O638" t="str">
            <v xml:space="preserve"> </v>
          </cell>
        </row>
        <row r="639">
          <cell r="A639">
            <v>5</v>
          </cell>
          <cell r="B639" t="str">
            <v xml:space="preserve"> 1.3.1.1.2  </v>
          </cell>
          <cell r="C639" t="str">
            <v xml:space="preserve"> MOBILIZAÇÃO, PLANEJAMENTO. MANUTENÇÃO  </v>
          </cell>
          <cell r="H639">
            <v>0</v>
          </cell>
          <cell r="I639">
            <v>0</v>
          </cell>
          <cell r="J639" t="str">
            <v xml:space="preserve"> </v>
          </cell>
          <cell r="K639" t="str">
            <v xml:space="preserve"> </v>
          </cell>
          <cell r="L639" t="str">
            <v xml:space="preserve"> </v>
          </cell>
          <cell r="M639" t="str">
            <v xml:space="preserve"> </v>
          </cell>
          <cell r="N639">
            <v>75</v>
          </cell>
          <cell r="O639" t="str">
            <v xml:space="preserve"> </v>
          </cell>
        </row>
        <row r="640">
          <cell r="A640">
            <v>6</v>
          </cell>
          <cell r="B640" t="str">
            <v xml:space="preserve"> 1.3.1.1.2.1  </v>
          </cell>
          <cell r="C640" t="str">
            <v xml:space="preserve"> MOBILIZAÇÃO DAS EQUIPES  </v>
          </cell>
          <cell r="H640">
            <v>0</v>
          </cell>
          <cell r="I640">
            <v>0</v>
          </cell>
          <cell r="J640" t="str">
            <v xml:space="preserve"> </v>
          </cell>
          <cell r="K640" t="str">
            <v xml:space="preserve"> </v>
          </cell>
          <cell r="L640" t="str">
            <v xml:space="preserve"> </v>
          </cell>
          <cell r="M640" t="str">
            <v xml:space="preserve"> </v>
          </cell>
          <cell r="N640" t="str">
            <v xml:space="preserve"> </v>
          </cell>
          <cell r="O640">
            <v>10</v>
          </cell>
        </row>
        <row r="641">
          <cell r="B641" t="str">
            <v>1.3.1.1.2.1.1</v>
          </cell>
          <cell r="C641" t="str">
            <v xml:space="preserve"> MOBILIZAÇÃO DA EQUIPE NO ESCRITÓRIO SEDE DA CONTRATADA</v>
          </cell>
          <cell r="E641">
            <v>3.7499999999999999E-2</v>
          </cell>
          <cell r="F641">
            <v>1</v>
          </cell>
          <cell r="H641">
            <v>0</v>
          </cell>
          <cell r="I641">
            <v>0</v>
          </cell>
        </row>
        <row r="642">
          <cell r="B642" t="str">
            <v>1.3.1.1.2.1.2</v>
          </cell>
          <cell r="C642" t="str">
            <v xml:space="preserve"> MOBILIZAÇÃO DA EQUIPE MÍNIMA LOTADA NA UM-REPAR</v>
          </cell>
          <cell r="E642">
            <v>0.71250000000000013</v>
          </cell>
          <cell r="F642">
            <v>1</v>
          </cell>
          <cell r="H642">
            <v>0</v>
          </cell>
          <cell r="I642">
            <v>0</v>
          </cell>
        </row>
        <row r="643">
          <cell r="A643">
            <v>6</v>
          </cell>
          <cell r="B643" t="str">
            <v xml:space="preserve">1.3.1.1.2.2  </v>
          </cell>
          <cell r="C643" t="str">
            <v xml:space="preserve"> PLANEJAMENTO  </v>
          </cell>
          <cell r="H643">
            <v>0</v>
          </cell>
          <cell r="I643">
            <v>0</v>
          </cell>
          <cell r="J643" t="str">
            <v xml:space="preserve"> </v>
          </cell>
          <cell r="K643" t="str">
            <v xml:space="preserve"> </v>
          </cell>
          <cell r="L643" t="str">
            <v xml:space="preserve"> </v>
          </cell>
          <cell r="M643" t="str">
            <v xml:space="preserve"> </v>
          </cell>
          <cell r="N643" t="str">
            <v xml:space="preserve"> </v>
          </cell>
          <cell r="O643">
            <v>40</v>
          </cell>
        </row>
        <row r="644">
          <cell r="B644" t="str">
            <v>1.3.1.1.2.2.1</v>
          </cell>
          <cell r="C644" t="str">
            <v>ORGANIZAÇÃO, RESPONSABILIDADE, AUTORIDADE E RECURSOS</v>
          </cell>
          <cell r="H644">
            <v>0</v>
          </cell>
          <cell r="I644">
            <v>0</v>
          </cell>
        </row>
        <row r="645">
          <cell r="B645" t="str">
            <v>1.3.1.1.2.2.1.1</v>
          </cell>
          <cell r="C645" t="str">
            <v>ORGANOGRAMAS</v>
          </cell>
          <cell r="E645">
            <v>0.15</v>
          </cell>
          <cell r="F645">
            <v>1</v>
          </cell>
          <cell r="H645">
            <v>1</v>
          </cell>
          <cell r="I645">
            <v>0</v>
          </cell>
        </row>
        <row r="646">
          <cell r="B646" t="str">
            <v>1.3.1.1.2.2.1.2</v>
          </cell>
          <cell r="C646" t="str">
            <v>CURRÍCULOS</v>
          </cell>
          <cell r="E646">
            <v>0.15</v>
          </cell>
          <cell r="F646">
            <v>1</v>
          </cell>
          <cell r="H646">
            <v>1</v>
          </cell>
          <cell r="I646">
            <v>0</v>
          </cell>
        </row>
        <row r="647">
          <cell r="B647" t="str">
            <v>1.3.1.1.2.2.2</v>
          </cell>
          <cell r="C647" t="str">
            <v>RECURSOS</v>
          </cell>
          <cell r="H647">
            <v>0</v>
          </cell>
          <cell r="I647">
            <v>0</v>
          </cell>
        </row>
        <row r="648">
          <cell r="B648" t="str">
            <v>1.3.1.1.2.2.2.1</v>
          </cell>
          <cell r="C648" t="str">
            <v>HISTOGRAMA DE MÃO DE OBRA</v>
          </cell>
          <cell r="E648">
            <v>0.3</v>
          </cell>
          <cell r="F648">
            <v>1</v>
          </cell>
          <cell r="H648">
            <v>0</v>
          </cell>
          <cell r="I648">
            <v>0</v>
          </cell>
        </row>
        <row r="649">
          <cell r="B649" t="str">
            <v>1.3.1.1.2.2.3</v>
          </cell>
          <cell r="C649" t="str">
            <v>PROCEDIMENTO DE PLANEJAMENTO DE PROJETO</v>
          </cell>
          <cell r="H649">
            <v>0</v>
          </cell>
          <cell r="I649">
            <v>0</v>
          </cell>
        </row>
        <row r="650">
          <cell r="B650" t="str">
            <v>1.3.1.1.2.2.3.1</v>
          </cell>
          <cell r="C650" t="str">
            <v>EAP DETALHADA</v>
          </cell>
          <cell r="E650">
            <v>0.26999999999999996</v>
          </cell>
          <cell r="F650">
            <v>1</v>
          </cell>
          <cell r="H650">
            <v>0</v>
          </cell>
          <cell r="I650">
            <v>0</v>
          </cell>
        </row>
        <row r="651">
          <cell r="B651" t="str">
            <v>1.3.1.1.2.2.3.2</v>
          </cell>
          <cell r="C651" t="str">
            <v>LISTA DE DOCUMENTOS DA U-2316 - UHDS</v>
          </cell>
          <cell r="E651">
            <v>0.36</v>
          </cell>
          <cell r="F651">
            <v>1</v>
          </cell>
          <cell r="H651">
            <v>0</v>
          </cell>
          <cell r="I651">
            <v>0</v>
          </cell>
        </row>
        <row r="652">
          <cell r="B652" t="str">
            <v>1.3.1.1.2.2.3.3</v>
          </cell>
          <cell r="C652" t="str">
            <v>CRONOGRAMA DE EXECUÇÃO FÍSICA DETALHADO</v>
          </cell>
          <cell r="E652">
            <v>0.36</v>
          </cell>
          <cell r="F652">
            <v>1</v>
          </cell>
          <cell r="H652">
            <v>0</v>
          </cell>
          <cell r="I652">
            <v>0</v>
          </cell>
        </row>
        <row r="653">
          <cell r="B653" t="str">
            <v>1.3.1.1.2.2.3.4</v>
          </cell>
          <cell r="C653" t="str">
            <v>CURVA DE EXECUÇÃO FÍSICA</v>
          </cell>
          <cell r="E653">
            <v>0.18</v>
          </cell>
          <cell r="F653">
            <v>1</v>
          </cell>
          <cell r="H653">
            <v>0</v>
          </cell>
          <cell r="I653">
            <v>0</v>
          </cell>
        </row>
        <row r="654">
          <cell r="B654" t="str">
            <v>1.3.1.1.2.2.3.5</v>
          </cell>
          <cell r="C654" t="str">
            <v>CRONOGRAMA DE EXECUÇÃO FÍSICA-FINANCEIRO DETALHADO</v>
          </cell>
          <cell r="E654">
            <v>0.18</v>
          </cell>
          <cell r="F654">
            <v>1</v>
          </cell>
          <cell r="H654">
            <v>0</v>
          </cell>
          <cell r="I654">
            <v>0</v>
          </cell>
        </row>
        <row r="655">
          <cell r="B655" t="str">
            <v>1.3.1.1.2.2.3.6</v>
          </cell>
          <cell r="C655" t="str">
            <v>CURVA DE EXECUÇÃO FÍSICA-FINANCEIRA</v>
          </cell>
          <cell r="E655">
            <v>0.18</v>
          </cell>
          <cell r="F655">
            <v>1</v>
          </cell>
          <cell r="H655">
            <v>0</v>
          </cell>
          <cell r="I655">
            <v>0</v>
          </cell>
        </row>
        <row r="656">
          <cell r="B656" t="str">
            <v>1.3.1.1.2.2.3.7</v>
          </cell>
          <cell r="C656" t="str">
            <v>PROCEDIMENTO DE MEDIÇÃO DE SERVIÇOS</v>
          </cell>
          <cell r="E656">
            <v>0.26999999999999996</v>
          </cell>
          <cell r="F656">
            <v>1</v>
          </cell>
          <cell r="H656">
            <v>1</v>
          </cell>
          <cell r="I656">
            <v>0</v>
          </cell>
        </row>
        <row r="657">
          <cell r="B657" t="str">
            <v>1.3.1.1.2.2.4</v>
          </cell>
          <cell r="C657" t="str">
            <v>PROCEDIMENTOS DE QSMS</v>
          </cell>
          <cell r="H657">
            <v>0</v>
          </cell>
          <cell r="I657">
            <v>0</v>
          </cell>
        </row>
        <row r="658">
          <cell r="B658" t="str">
            <v>1.3.1.1.2.2.4.1</v>
          </cell>
          <cell r="C658" t="str">
            <v>MANUAL DA QUALIDADE DE PROJETO DE PRÉ-DETALHAMENTO</v>
          </cell>
          <cell r="E658">
            <v>0.41999999999999987</v>
          </cell>
          <cell r="F658">
            <v>1</v>
          </cell>
          <cell r="H658">
            <v>1</v>
          </cell>
          <cell r="I658">
            <v>0</v>
          </cell>
        </row>
        <row r="659">
          <cell r="B659" t="str">
            <v>1.3.1.1.2.2.4.2</v>
          </cell>
          <cell r="C659" t="str">
            <v>PLANO DA QUALIDADE</v>
          </cell>
          <cell r="E659">
            <v>0.18</v>
          </cell>
          <cell r="F659">
            <v>1</v>
          </cell>
          <cell r="H659">
            <v>1</v>
          </cell>
          <cell r="I659">
            <v>0</v>
          </cell>
        </row>
        <row r="660">
          <cell r="A660">
            <v>6</v>
          </cell>
          <cell r="B660" t="str">
            <v xml:space="preserve"> 1.3.1.1.2.3  </v>
          </cell>
          <cell r="C660" t="str">
            <v xml:space="preserve"> MANUTENÇÃO DAS EQUIPES  </v>
          </cell>
          <cell r="H660">
            <v>0</v>
          </cell>
          <cell r="I660">
            <v>0</v>
          </cell>
          <cell r="J660" t="str">
            <v xml:space="preserve"> </v>
          </cell>
          <cell r="K660" t="str">
            <v xml:space="preserve"> </v>
          </cell>
          <cell r="L660" t="str">
            <v xml:space="preserve"> </v>
          </cell>
          <cell r="M660" t="str">
            <v xml:space="preserve"> </v>
          </cell>
          <cell r="N660" t="str">
            <v xml:space="preserve"> </v>
          </cell>
          <cell r="O660">
            <v>50</v>
          </cell>
        </row>
        <row r="661">
          <cell r="B661" t="str">
            <v xml:space="preserve"> 1.3.1.1.2.3.1</v>
          </cell>
          <cell r="C661" t="str">
            <v>MANUTENÇÃO DA EQUIPE NO ESCRITÓRIO SEDE DA CONTRATADA</v>
          </cell>
          <cell r="E661">
            <v>0</v>
          </cell>
          <cell r="F661">
            <v>1</v>
          </cell>
          <cell r="H661">
            <v>0</v>
          </cell>
          <cell r="I661">
            <v>0</v>
          </cell>
        </row>
        <row r="662">
          <cell r="B662" t="str">
            <v xml:space="preserve"> 1.3.1.1.2.3.2</v>
          </cell>
          <cell r="C662" t="str">
            <v>MANUTENÇÃO DA EQUIPE MÍNIMA LOTADA NA UM-REPAR</v>
          </cell>
          <cell r="E662">
            <v>0</v>
          </cell>
          <cell r="F662">
            <v>1</v>
          </cell>
          <cell r="H662">
            <v>0</v>
          </cell>
          <cell r="I662">
            <v>0</v>
          </cell>
        </row>
        <row r="663">
          <cell r="A663">
            <v>5</v>
          </cell>
          <cell r="B663" t="str">
            <v xml:space="preserve"> 1.3.1.1.3  </v>
          </cell>
          <cell r="C663" t="str">
            <v xml:space="preserve"> DESMOBILIZAÇÃO  </v>
          </cell>
          <cell r="E663">
            <v>2.0000000000000004</v>
          </cell>
          <cell r="F663">
            <v>1</v>
          </cell>
          <cell r="H663">
            <v>0</v>
          </cell>
          <cell r="I663">
            <v>0</v>
          </cell>
          <cell r="J663" t="str">
            <v xml:space="preserve"> </v>
          </cell>
          <cell r="K663" t="str">
            <v xml:space="preserve"> </v>
          </cell>
          <cell r="L663" t="str">
            <v xml:space="preserve"> </v>
          </cell>
          <cell r="M663" t="str">
            <v xml:space="preserve"> </v>
          </cell>
          <cell r="N663">
            <v>20</v>
          </cell>
          <cell r="O663" t="str">
            <v xml:space="preserve"> </v>
          </cell>
        </row>
        <row r="664">
          <cell r="A664">
            <v>4</v>
          </cell>
          <cell r="B664" t="str">
            <v xml:space="preserve"> 1.3.1.2  </v>
          </cell>
          <cell r="C664" t="str">
            <v xml:space="preserve"> INFRA-ESTRUTURA  </v>
          </cell>
          <cell r="H664">
            <v>0</v>
          </cell>
          <cell r="I664">
            <v>0</v>
          </cell>
          <cell r="J664" t="str">
            <v xml:space="preserve"> </v>
          </cell>
          <cell r="K664" t="str">
            <v xml:space="preserve"> </v>
          </cell>
          <cell r="L664" t="str">
            <v xml:space="preserve"> </v>
          </cell>
          <cell r="M664">
            <v>8</v>
          </cell>
          <cell r="N664" t="str">
            <v xml:space="preserve"> </v>
          </cell>
          <cell r="O664" t="str">
            <v xml:space="preserve"> </v>
          </cell>
        </row>
        <row r="665">
          <cell r="A665">
            <v>5</v>
          </cell>
          <cell r="B665" t="str">
            <v xml:space="preserve"> 1.3.1.2.1  </v>
          </cell>
          <cell r="C665" t="str">
            <v xml:space="preserve"> ESCRITÓRIO DA CONTRATADA NA UN-REPAR  </v>
          </cell>
          <cell r="H665">
            <v>0</v>
          </cell>
          <cell r="I665">
            <v>0</v>
          </cell>
          <cell r="J665" t="str">
            <v xml:space="preserve"> </v>
          </cell>
          <cell r="K665" t="str">
            <v xml:space="preserve"> </v>
          </cell>
          <cell r="L665" t="str">
            <v xml:space="preserve"> </v>
          </cell>
          <cell r="M665" t="str">
            <v xml:space="preserve"> </v>
          </cell>
          <cell r="N665">
            <v>100</v>
          </cell>
          <cell r="O665" t="str">
            <v xml:space="preserve"> </v>
          </cell>
        </row>
        <row r="666">
          <cell r="B666" t="str">
            <v xml:space="preserve"> 1.3.1.2.1.1</v>
          </cell>
          <cell r="C666" t="str">
            <v xml:space="preserve">IMPLANTAÇÃO DO ESCRITÓRIO DA CONTRATADA NA UN-REPAR  </v>
          </cell>
          <cell r="E666">
            <v>0</v>
          </cell>
          <cell r="F666">
            <v>1</v>
          </cell>
          <cell r="H666">
            <v>0</v>
          </cell>
          <cell r="I666">
            <v>0</v>
          </cell>
          <cell r="O666">
            <v>10</v>
          </cell>
        </row>
        <row r="667">
          <cell r="B667" t="str">
            <v xml:space="preserve"> 1.3.1.2.1.2</v>
          </cell>
          <cell r="C667" t="str">
            <v xml:space="preserve">MANUTENÇÃO ESCRITÓRIO DA CONTRATADA NA UN-REPAR  </v>
          </cell>
          <cell r="E667">
            <v>0</v>
          </cell>
          <cell r="F667">
            <v>1</v>
          </cell>
          <cell r="H667">
            <v>0</v>
          </cell>
          <cell r="I667">
            <v>0</v>
          </cell>
          <cell r="O667">
            <v>90</v>
          </cell>
        </row>
        <row r="668">
          <cell r="A668">
            <v>4</v>
          </cell>
          <cell r="B668" t="str">
            <v xml:space="preserve"> 1.3.1.3  </v>
          </cell>
          <cell r="C668" t="str">
            <v xml:space="preserve"> PROJETOS CIVIS E ELETRONICOS  </v>
          </cell>
          <cell r="H668">
            <v>0</v>
          </cell>
          <cell r="I668">
            <v>0</v>
          </cell>
          <cell r="J668" t="str">
            <v xml:space="preserve"> </v>
          </cell>
          <cell r="K668" t="str">
            <v xml:space="preserve"> </v>
          </cell>
          <cell r="L668" t="str">
            <v xml:space="preserve"> </v>
          </cell>
          <cell r="M668">
            <v>82</v>
          </cell>
          <cell r="N668" t="str">
            <v xml:space="preserve"> </v>
          </cell>
          <cell r="O668" t="str">
            <v xml:space="preserve"> </v>
          </cell>
        </row>
        <row r="669">
          <cell r="A669">
            <v>5</v>
          </cell>
          <cell r="B669" t="str">
            <v xml:space="preserve"> 1.3.1.3.1  </v>
          </cell>
          <cell r="C669" t="str">
            <v xml:space="preserve"> CIVIL  </v>
          </cell>
          <cell r="H669">
            <v>0</v>
          </cell>
          <cell r="I669">
            <v>0</v>
          </cell>
          <cell r="J669" t="str">
            <v xml:space="preserve"> </v>
          </cell>
          <cell r="K669" t="str">
            <v xml:space="preserve"> </v>
          </cell>
          <cell r="L669" t="str">
            <v xml:space="preserve"> </v>
          </cell>
          <cell r="M669" t="str">
            <v xml:space="preserve"> </v>
          </cell>
          <cell r="N669">
            <v>15</v>
          </cell>
          <cell r="O669" t="str">
            <v xml:space="preserve"> </v>
          </cell>
        </row>
        <row r="670">
          <cell r="A670">
            <v>6</v>
          </cell>
          <cell r="B670" t="str">
            <v xml:space="preserve"> 1.3.1.3.1.1  </v>
          </cell>
          <cell r="C670" t="str">
            <v xml:space="preserve"> ESTRUTURA  </v>
          </cell>
          <cell r="H670">
            <v>0</v>
          </cell>
          <cell r="I670">
            <v>0</v>
          </cell>
          <cell r="J670" t="str">
            <v xml:space="preserve"> </v>
          </cell>
          <cell r="K670" t="str">
            <v xml:space="preserve"> </v>
          </cell>
          <cell r="L670" t="str">
            <v xml:space="preserve"> </v>
          </cell>
          <cell r="M670" t="str">
            <v xml:space="preserve"> </v>
          </cell>
          <cell r="N670" t="str">
            <v xml:space="preserve"> </v>
          </cell>
          <cell r="O670">
            <v>40</v>
          </cell>
        </row>
        <row r="671">
          <cell r="A671">
            <v>6</v>
          </cell>
          <cell r="B671" t="str">
            <v xml:space="preserve"> 1.3.1.3.1.2  </v>
          </cell>
          <cell r="C671" t="str">
            <v xml:space="preserve"> ARQUITETONICO  </v>
          </cell>
          <cell r="H671">
            <v>0</v>
          </cell>
          <cell r="I671">
            <v>0</v>
          </cell>
          <cell r="J671" t="str">
            <v xml:space="preserve"> </v>
          </cell>
          <cell r="K671" t="str">
            <v xml:space="preserve"> </v>
          </cell>
          <cell r="L671" t="str">
            <v xml:space="preserve"> </v>
          </cell>
          <cell r="M671" t="str">
            <v xml:space="preserve"> </v>
          </cell>
          <cell r="N671" t="str">
            <v xml:space="preserve"> </v>
          </cell>
          <cell r="O671">
            <v>30</v>
          </cell>
        </row>
        <row r="672">
          <cell r="A672">
            <v>6</v>
          </cell>
          <cell r="B672" t="str">
            <v xml:space="preserve"> 1.3.1.3.1.3  </v>
          </cell>
          <cell r="C672" t="str">
            <v xml:space="preserve"> UNDERGROUD  </v>
          </cell>
          <cell r="H672">
            <v>0</v>
          </cell>
          <cell r="I672">
            <v>0</v>
          </cell>
          <cell r="J672" t="str">
            <v xml:space="preserve"> </v>
          </cell>
          <cell r="K672" t="str">
            <v xml:space="preserve"> </v>
          </cell>
          <cell r="L672" t="str">
            <v xml:space="preserve"> </v>
          </cell>
          <cell r="M672" t="str">
            <v xml:space="preserve"> </v>
          </cell>
          <cell r="N672" t="str">
            <v xml:space="preserve"> </v>
          </cell>
          <cell r="O672">
            <v>30</v>
          </cell>
        </row>
        <row r="673">
          <cell r="A673">
            <v>5</v>
          </cell>
          <cell r="B673" t="str">
            <v xml:space="preserve"> 1.3.1.3.2  </v>
          </cell>
          <cell r="C673" t="str">
            <v xml:space="preserve"> ELETROMECÂNICOS  </v>
          </cell>
          <cell r="H673">
            <v>0</v>
          </cell>
          <cell r="I673">
            <v>0</v>
          </cell>
          <cell r="J673" t="str">
            <v xml:space="preserve"> </v>
          </cell>
          <cell r="K673" t="str">
            <v xml:space="preserve"> </v>
          </cell>
          <cell r="L673" t="str">
            <v xml:space="preserve"> </v>
          </cell>
          <cell r="M673" t="str">
            <v xml:space="preserve"> </v>
          </cell>
          <cell r="N673">
            <v>78</v>
          </cell>
          <cell r="O673" t="str">
            <v xml:space="preserve"> </v>
          </cell>
        </row>
        <row r="674">
          <cell r="A674">
            <v>6</v>
          </cell>
          <cell r="B674" t="str">
            <v xml:space="preserve"> 1.3.1.3.2.1  </v>
          </cell>
          <cell r="C674" t="str">
            <v xml:space="preserve"> PROCESSO  </v>
          </cell>
          <cell r="H674">
            <v>0</v>
          </cell>
          <cell r="I674">
            <v>0</v>
          </cell>
          <cell r="J674" t="str">
            <v xml:space="preserve"> </v>
          </cell>
          <cell r="K674" t="str">
            <v xml:space="preserve"> </v>
          </cell>
          <cell r="L674" t="str">
            <v xml:space="preserve"> </v>
          </cell>
          <cell r="M674" t="str">
            <v xml:space="preserve"> </v>
          </cell>
          <cell r="N674" t="str">
            <v xml:space="preserve"> </v>
          </cell>
          <cell r="O674">
            <v>25</v>
          </cell>
        </row>
        <row r="675">
          <cell r="A675">
            <v>6</v>
          </cell>
          <cell r="B675" t="str">
            <v xml:space="preserve"> 1.3.1.3.2.2  </v>
          </cell>
          <cell r="C675" t="str">
            <v xml:space="preserve"> EQUIPAMENTOS  </v>
          </cell>
          <cell r="H675">
            <v>0</v>
          </cell>
          <cell r="I675">
            <v>0</v>
          </cell>
          <cell r="J675" t="str">
            <v xml:space="preserve"> </v>
          </cell>
          <cell r="K675" t="str">
            <v xml:space="preserve"> </v>
          </cell>
          <cell r="L675" t="str">
            <v xml:space="preserve"> </v>
          </cell>
          <cell r="M675" t="str">
            <v xml:space="preserve"> </v>
          </cell>
          <cell r="N675" t="str">
            <v xml:space="preserve"> </v>
          </cell>
          <cell r="O675">
            <v>15</v>
          </cell>
        </row>
        <row r="676">
          <cell r="A676">
            <v>6</v>
          </cell>
          <cell r="B676" t="str">
            <v xml:space="preserve"> 1.3.1.3.2.3  </v>
          </cell>
          <cell r="C676" t="str">
            <v xml:space="preserve"> TUBULAÇÃO  </v>
          </cell>
          <cell r="H676">
            <v>0</v>
          </cell>
          <cell r="I676">
            <v>0</v>
          </cell>
          <cell r="J676" t="str">
            <v xml:space="preserve"> </v>
          </cell>
          <cell r="K676" t="str">
            <v xml:space="preserve"> </v>
          </cell>
          <cell r="L676" t="str">
            <v xml:space="preserve"> </v>
          </cell>
          <cell r="M676" t="str">
            <v xml:space="preserve"> </v>
          </cell>
          <cell r="N676" t="str">
            <v xml:space="preserve"> </v>
          </cell>
          <cell r="O676">
            <v>30</v>
          </cell>
        </row>
        <row r="677">
          <cell r="A677">
            <v>6</v>
          </cell>
          <cell r="B677" t="str">
            <v xml:space="preserve"> 1.3.1.3.2.4  </v>
          </cell>
          <cell r="C677" t="str">
            <v xml:space="preserve"> ELÉTRICA  </v>
          </cell>
          <cell r="H677">
            <v>0</v>
          </cell>
          <cell r="I677">
            <v>0</v>
          </cell>
          <cell r="J677" t="str">
            <v xml:space="preserve"> </v>
          </cell>
          <cell r="K677" t="str">
            <v xml:space="preserve"> </v>
          </cell>
          <cell r="L677" t="str">
            <v xml:space="preserve"> </v>
          </cell>
          <cell r="M677" t="str">
            <v xml:space="preserve"> </v>
          </cell>
          <cell r="N677" t="str">
            <v xml:space="preserve"> </v>
          </cell>
          <cell r="O677">
            <v>10</v>
          </cell>
        </row>
        <row r="678">
          <cell r="A678">
            <v>6</v>
          </cell>
          <cell r="B678" t="str">
            <v xml:space="preserve"> 1.3.1.3.2.5  </v>
          </cell>
          <cell r="C678" t="str">
            <v xml:space="preserve"> INSTRUMENTAÇÃO  </v>
          </cell>
          <cell r="H678">
            <v>0</v>
          </cell>
          <cell r="I678">
            <v>0</v>
          </cell>
          <cell r="J678" t="str">
            <v xml:space="preserve"> </v>
          </cell>
          <cell r="K678" t="str">
            <v xml:space="preserve"> </v>
          </cell>
          <cell r="L678" t="str">
            <v xml:space="preserve"> </v>
          </cell>
          <cell r="M678" t="str">
            <v xml:space="preserve"> </v>
          </cell>
          <cell r="N678" t="str">
            <v xml:space="preserve"> </v>
          </cell>
          <cell r="O678">
            <v>20</v>
          </cell>
        </row>
        <row r="679">
          <cell r="A679">
            <v>5</v>
          </cell>
          <cell r="B679" t="str">
            <v xml:space="preserve"> 1.3.1.3.3  </v>
          </cell>
          <cell r="C679" t="str">
            <v xml:space="preserve"> LIVRO DE PROJETO DE PRÉ DETALHAMENTO  </v>
          </cell>
          <cell r="H679">
            <v>0</v>
          </cell>
          <cell r="I679">
            <v>0</v>
          </cell>
          <cell r="J679" t="str">
            <v xml:space="preserve"> </v>
          </cell>
          <cell r="K679" t="str">
            <v xml:space="preserve"> </v>
          </cell>
          <cell r="L679" t="str">
            <v xml:space="preserve"> </v>
          </cell>
          <cell r="M679" t="str">
            <v xml:space="preserve"> </v>
          </cell>
          <cell r="N679">
            <v>2</v>
          </cell>
          <cell r="O679" t="str">
            <v xml:space="preserve"> </v>
          </cell>
        </row>
        <row r="680">
          <cell r="A680">
            <v>5</v>
          </cell>
          <cell r="B680" t="str">
            <v xml:space="preserve"> 1.3.1.3.4  </v>
          </cell>
          <cell r="C680" t="str">
            <v xml:space="preserve"> MAQUETE ELETRONICA  </v>
          </cell>
          <cell r="H680">
            <v>0</v>
          </cell>
          <cell r="I680">
            <v>0</v>
          </cell>
          <cell r="J680" t="str">
            <v xml:space="preserve"> </v>
          </cell>
          <cell r="K680" t="str">
            <v xml:space="preserve"> </v>
          </cell>
          <cell r="L680" t="str">
            <v xml:space="preserve"> </v>
          </cell>
          <cell r="M680" t="str">
            <v xml:space="preserve"> </v>
          </cell>
          <cell r="N680">
            <v>5</v>
          </cell>
          <cell r="O680" t="str">
            <v xml:space="preserve"> </v>
          </cell>
        </row>
        <row r="681">
          <cell r="C681" t="str">
            <v xml:space="preserve">SUB-TOTAL - UNIDADE 2313 HDT DE INSTÁVEIS  </v>
          </cell>
        </row>
        <row r="683">
          <cell r="A683">
            <v>3</v>
          </cell>
          <cell r="B683" t="str">
            <v>1.3.2</v>
          </cell>
          <cell r="C683" t="str">
            <v xml:space="preserve">UNIDADE 2200 MEROX  </v>
          </cell>
          <cell r="H683">
            <v>0</v>
          </cell>
          <cell r="I683">
            <v>0</v>
          </cell>
          <cell r="J683" t="str">
            <v xml:space="preserve"> </v>
          </cell>
          <cell r="K683" t="str">
            <v xml:space="preserve"> </v>
          </cell>
          <cell r="L683">
            <v>35</v>
          </cell>
          <cell r="M683" t="str">
            <v xml:space="preserve"> </v>
          </cell>
          <cell r="N683" t="str">
            <v xml:space="preserve"> </v>
          </cell>
          <cell r="O683" t="str">
            <v xml:space="preserve"> </v>
          </cell>
        </row>
        <row r="684">
          <cell r="A684">
            <v>4</v>
          </cell>
          <cell r="B684" t="str">
            <v xml:space="preserve"> 1.3.2.1  </v>
          </cell>
          <cell r="C684" t="str">
            <v xml:space="preserve"> MOBILIZAÇÃO  </v>
          </cell>
          <cell r="H684">
            <v>0</v>
          </cell>
          <cell r="I684">
            <v>0</v>
          </cell>
          <cell r="J684" t="str">
            <v xml:space="preserve"> </v>
          </cell>
          <cell r="K684" t="str">
            <v xml:space="preserve"> </v>
          </cell>
          <cell r="L684" t="str">
            <v xml:space="preserve"> </v>
          </cell>
          <cell r="M684">
            <v>10</v>
          </cell>
          <cell r="N684" t="str">
            <v xml:space="preserve"> </v>
          </cell>
          <cell r="O684" t="str">
            <v xml:space="preserve"> </v>
          </cell>
        </row>
        <row r="685">
          <cell r="A685">
            <v>5</v>
          </cell>
          <cell r="B685" t="str">
            <v xml:space="preserve"> 1.3.2.1.1  </v>
          </cell>
          <cell r="C685" t="str">
            <v xml:space="preserve"> KICK OFF MEETING  </v>
          </cell>
          <cell r="E685">
            <v>0.5</v>
          </cell>
          <cell r="F685">
            <v>1</v>
          </cell>
          <cell r="H685">
            <v>0</v>
          </cell>
          <cell r="I685">
            <v>1</v>
          </cell>
          <cell r="J685" t="str">
            <v xml:space="preserve"> </v>
          </cell>
          <cell r="K685" t="str">
            <v xml:space="preserve"> </v>
          </cell>
          <cell r="L685" t="str">
            <v xml:space="preserve"> </v>
          </cell>
          <cell r="M685" t="str">
            <v xml:space="preserve"> </v>
          </cell>
          <cell r="N685">
            <v>5</v>
          </cell>
          <cell r="O685" t="str">
            <v xml:space="preserve"> </v>
          </cell>
        </row>
        <row r="686">
          <cell r="A686">
            <v>5</v>
          </cell>
          <cell r="B686" t="str">
            <v xml:space="preserve"> 1.3.2.1.2  </v>
          </cell>
          <cell r="C686" t="str">
            <v xml:space="preserve"> MOBILIZAÇÃO, PLANEJAMENTO. MANUTENÇÃO  </v>
          </cell>
          <cell r="H686">
            <v>0</v>
          </cell>
          <cell r="I686">
            <v>0</v>
          </cell>
          <cell r="J686" t="str">
            <v xml:space="preserve"> </v>
          </cell>
          <cell r="K686" t="str">
            <v xml:space="preserve"> </v>
          </cell>
          <cell r="L686" t="str">
            <v xml:space="preserve"> </v>
          </cell>
          <cell r="M686" t="str">
            <v xml:space="preserve"> </v>
          </cell>
          <cell r="N686">
            <v>75</v>
          </cell>
          <cell r="O686" t="str">
            <v xml:space="preserve"> </v>
          </cell>
        </row>
        <row r="687">
          <cell r="A687">
            <v>6</v>
          </cell>
          <cell r="B687" t="str">
            <v xml:space="preserve"> 1.3.2.1.2.1  </v>
          </cell>
          <cell r="C687" t="str">
            <v xml:space="preserve"> MOBILIZAÇÃO DAS EQUIPES  </v>
          </cell>
          <cell r="H687">
            <v>0</v>
          </cell>
          <cell r="I687">
            <v>0</v>
          </cell>
          <cell r="J687" t="str">
            <v xml:space="preserve"> </v>
          </cell>
          <cell r="K687" t="str">
            <v xml:space="preserve"> </v>
          </cell>
          <cell r="L687" t="str">
            <v xml:space="preserve"> </v>
          </cell>
          <cell r="M687" t="str">
            <v xml:space="preserve"> </v>
          </cell>
          <cell r="N687" t="str">
            <v xml:space="preserve"> </v>
          </cell>
          <cell r="O687">
            <v>10</v>
          </cell>
        </row>
        <row r="688">
          <cell r="B688" t="str">
            <v>1.3.2.1.2.1.1</v>
          </cell>
          <cell r="C688" t="str">
            <v xml:space="preserve"> MOBILIZAÇÃO DA EQUIPE NO ESCRITÓRIO SEDE DA CONTRATADA</v>
          </cell>
          <cell r="E688">
            <v>3.7499999999999999E-2</v>
          </cell>
          <cell r="F688">
            <v>1</v>
          </cell>
          <cell r="H688">
            <v>0</v>
          </cell>
          <cell r="I688">
            <v>0</v>
          </cell>
        </row>
        <row r="689">
          <cell r="B689" t="str">
            <v>1.3.2.1.2.1.2</v>
          </cell>
          <cell r="C689" t="str">
            <v xml:space="preserve"> MOBILIZAÇÃO DA EQUIPE MÍNIMA LOTADA NA UM-REPAR</v>
          </cell>
          <cell r="E689">
            <v>0.71250000000000013</v>
          </cell>
          <cell r="F689">
            <v>1</v>
          </cell>
          <cell r="H689">
            <v>0</v>
          </cell>
          <cell r="I689">
            <v>0</v>
          </cell>
        </row>
        <row r="690">
          <cell r="A690">
            <v>6</v>
          </cell>
          <cell r="B690" t="str">
            <v xml:space="preserve">1.3.2.1.2.2  </v>
          </cell>
          <cell r="C690" t="str">
            <v xml:space="preserve"> PLANEJAMENTO  </v>
          </cell>
          <cell r="H690">
            <v>0</v>
          </cell>
          <cell r="I690">
            <v>0</v>
          </cell>
          <cell r="J690" t="str">
            <v xml:space="preserve"> </v>
          </cell>
          <cell r="K690" t="str">
            <v xml:space="preserve"> </v>
          </cell>
          <cell r="L690" t="str">
            <v xml:space="preserve"> </v>
          </cell>
          <cell r="M690" t="str">
            <v xml:space="preserve"> </v>
          </cell>
          <cell r="N690" t="str">
            <v xml:space="preserve"> </v>
          </cell>
          <cell r="O690">
            <v>40</v>
          </cell>
        </row>
        <row r="691">
          <cell r="B691" t="str">
            <v>1.3.2.1.2.2.1</v>
          </cell>
          <cell r="C691" t="str">
            <v>ORGANIZAÇÃO, RESPONSABILIDADE, AUTORIDADE E RECURSOS</v>
          </cell>
          <cell r="H691">
            <v>0</v>
          </cell>
          <cell r="I691">
            <v>0</v>
          </cell>
        </row>
        <row r="692">
          <cell r="B692" t="str">
            <v>1.3.2.1.2.2.1.1</v>
          </cell>
          <cell r="C692" t="str">
            <v>ORGANOGRAMAS</v>
          </cell>
          <cell r="E692">
            <v>0.15</v>
          </cell>
          <cell r="F692">
            <v>1</v>
          </cell>
          <cell r="H692">
            <v>1</v>
          </cell>
          <cell r="I692">
            <v>0</v>
          </cell>
        </row>
        <row r="693">
          <cell r="B693" t="str">
            <v>1.3.2.1.2.2.1.2</v>
          </cell>
          <cell r="C693" t="str">
            <v>CURRÍCULOS</v>
          </cell>
          <cell r="E693">
            <v>0.15</v>
          </cell>
          <cell r="F693">
            <v>1</v>
          </cell>
          <cell r="H693">
            <v>1</v>
          </cell>
          <cell r="I693">
            <v>0</v>
          </cell>
        </row>
        <row r="694">
          <cell r="B694" t="str">
            <v>1.3.2.1.2.2.2</v>
          </cell>
          <cell r="C694" t="str">
            <v>RECURSOS</v>
          </cell>
          <cell r="H694">
            <v>0</v>
          </cell>
          <cell r="I694">
            <v>0</v>
          </cell>
        </row>
        <row r="695">
          <cell r="B695" t="str">
            <v>1.3.2.1.2.2.2.1</v>
          </cell>
          <cell r="C695" t="str">
            <v>HISTOGRAMA DE MÃO DE OBRA</v>
          </cell>
          <cell r="E695">
            <v>0.3</v>
          </cell>
          <cell r="F695">
            <v>1</v>
          </cell>
          <cell r="H695">
            <v>0</v>
          </cell>
          <cell r="I695">
            <v>0</v>
          </cell>
        </row>
        <row r="696">
          <cell r="B696" t="str">
            <v>1.3.2.1.2.2.3</v>
          </cell>
          <cell r="C696" t="str">
            <v>PROCEDIMENTO DE PLANEJAMENTO DE PROJETO</v>
          </cell>
          <cell r="H696">
            <v>0</v>
          </cell>
          <cell r="I696">
            <v>0</v>
          </cell>
        </row>
        <row r="697">
          <cell r="B697" t="str">
            <v>1.3.2.1.2.2.3.1</v>
          </cell>
          <cell r="C697" t="str">
            <v>EAP DETALHADA</v>
          </cell>
          <cell r="E697">
            <v>0.27</v>
          </cell>
          <cell r="F697">
            <v>1</v>
          </cell>
          <cell r="H697">
            <v>0</v>
          </cell>
          <cell r="I697">
            <v>0</v>
          </cell>
        </row>
        <row r="698">
          <cell r="B698" t="str">
            <v>1.3.2.1.2.2.3.2</v>
          </cell>
          <cell r="C698" t="str">
            <v>LISTA DE DOCUMENTOS DA U-2316 - UHDS</v>
          </cell>
          <cell r="E698">
            <v>0.36</v>
          </cell>
          <cell r="F698">
            <v>1</v>
          </cell>
          <cell r="H698">
            <v>0</v>
          </cell>
          <cell r="I698">
            <v>0</v>
          </cell>
        </row>
        <row r="699">
          <cell r="B699" t="str">
            <v>1.3.2.1.2.2.3.3</v>
          </cell>
          <cell r="C699" t="str">
            <v>CRONOGRAMA DE EXECUÇÃO FÍSICA DETALHADO</v>
          </cell>
          <cell r="E699">
            <v>0.36</v>
          </cell>
          <cell r="F699">
            <v>1</v>
          </cell>
          <cell r="H699">
            <v>0</v>
          </cell>
          <cell r="I699">
            <v>0</v>
          </cell>
        </row>
        <row r="700">
          <cell r="B700" t="str">
            <v>1.3.2.1.2.2.3.4</v>
          </cell>
          <cell r="C700" t="str">
            <v>CURVA DE EXECUÇÃO FÍSICA</v>
          </cell>
          <cell r="E700">
            <v>0.18</v>
          </cell>
          <cell r="F700">
            <v>1</v>
          </cell>
          <cell r="H700">
            <v>0</v>
          </cell>
          <cell r="I700">
            <v>0</v>
          </cell>
        </row>
        <row r="701">
          <cell r="B701" t="str">
            <v>1.3.2.1.2.2.3.5</v>
          </cell>
          <cell r="C701" t="str">
            <v>CRONOGRAMA DE EXECUÇÃO FÍSICA-FINANCEIRO DETALHADO</v>
          </cell>
          <cell r="E701">
            <v>0.18</v>
          </cell>
          <cell r="F701">
            <v>1</v>
          </cell>
          <cell r="H701">
            <v>0</v>
          </cell>
          <cell r="I701">
            <v>0</v>
          </cell>
        </row>
        <row r="702">
          <cell r="B702" t="str">
            <v>1.3.2.1.2.2.3.6</v>
          </cell>
          <cell r="C702" t="str">
            <v>CURVA DE EXECUÇÃO FÍSICA-FINANCEIRA</v>
          </cell>
          <cell r="E702">
            <v>0.18</v>
          </cell>
          <cell r="F702">
            <v>1</v>
          </cell>
          <cell r="H702">
            <v>0</v>
          </cell>
          <cell r="I702">
            <v>0</v>
          </cell>
        </row>
        <row r="703">
          <cell r="B703" t="str">
            <v>1.3.2.1.2.2.3.7</v>
          </cell>
          <cell r="C703" t="str">
            <v>PROCEDIMENTO DE MEDIÇÃO DE SERVIÇOS</v>
          </cell>
          <cell r="E703">
            <v>0.27</v>
          </cell>
          <cell r="F703">
            <v>1</v>
          </cell>
          <cell r="H703">
            <v>1</v>
          </cell>
          <cell r="I703">
            <v>0</v>
          </cell>
        </row>
        <row r="704">
          <cell r="B704" t="str">
            <v>1.3.2.1.2.2.4</v>
          </cell>
          <cell r="C704" t="str">
            <v>PROCEDIMENTOS DE QSMS</v>
          </cell>
          <cell r="H704">
            <v>0</v>
          </cell>
          <cell r="I704">
            <v>0</v>
          </cell>
        </row>
        <row r="705">
          <cell r="B705" t="str">
            <v>1.3.2.1.2.2.4.1</v>
          </cell>
          <cell r="C705" t="str">
            <v>MANUAL DA QUALIDADE DE PROJETO DE PRÉ-DETALHAMENTO</v>
          </cell>
          <cell r="E705">
            <v>0.42</v>
          </cell>
          <cell r="F705">
            <v>1</v>
          </cell>
          <cell r="H705">
            <v>1</v>
          </cell>
          <cell r="I705">
            <v>0</v>
          </cell>
        </row>
        <row r="706">
          <cell r="B706" t="str">
            <v>1.3.2.1.2.2.4.2</v>
          </cell>
          <cell r="C706" t="str">
            <v>PLANO DA QUALIDADE</v>
          </cell>
          <cell r="E706">
            <v>0.18</v>
          </cell>
          <cell r="F706">
            <v>1</v>
          </cell>
          <cell r="H706">
            <v>1</v>
          </cell>
          <cell r="I706">
            <v>0</v>
          </cell>
        </row>
        <row r="707">
          <cell r="A707">
            <v>6</v>
          </cell>
          <cell r="B707" t="str">
            <v xml:space="preserve"> 1.3.2.1.2.3  </v>
          </cell>
          <cell r="C707" t="str">
            <v xml:space="preserve"> MANUTENÇÃO DAS EQUIPES  </v>
          </cell>
          <cell r="H707">
            <v>0</v>
          </cell>
          <cell r="I707">
            <v>0</v>
          </cell>
          <cell r="J707" t="str">
            <v xml:space="preserve"> </v>
          </cell>
          <cell r="K707" t="str">
            <v xml:space="preserve"> </v>
          </cell>
          <cell r="L707" t="str">
            <v xml:space="preserve"> </v>
          </cell>
          <cell r="M707" t="str">
            <v xml:space="preserve"> </v>
          </cell>
          <cell r="N707" t="str">
            <v xml:space="preserve"> </v>
          </cell>
          <cell r="O707">
            <v>50</v>
          </cell>
        </row>
        <row r="708">
          <cell r="B708" t="str">
            <v xml:space="preserve"> 1.3.2.1.2.3.1</v>
          </cell>
          <cell r="C708" t="str">
            <v>MANUTENÇÃO DA EQUIPE NO ESCRITÓRIO SEDE DA CONTRATADA</v>
          </cell>
          <cell r="E708">
            <v>0</v>
          </cell>
          <cell r="F708">
            <v>1</v>
          </cell>
          <cell r="H708">
            <v>0</v>
          </cell>
          <cell r="I708">
            <v>0</v>
          </cell>
        </row>
        <row r="709">
          <cell r="B709" t="str">
            <v xml:space="preserve"> 1.3.2.1.2.3.2</v>
          </cell>
          <cell r="C709" t="str">
            <v>MANUTENÇÃO DA EQUIPE MÍNIMA LOTADA NA UM-REPAR</v>
          </cell>
          <cell r="E709">
            <v>0</v>
          </cell>
          <cell r="F709">
            <v>1</v>
          </cell>
          <cell r="H709">
            <v>0</v>
          </cell>
          <cell r="I709">
            <v>0</v>
          </cell>
        </row>
        <row r="710">
          <cell r="A710">
            <v>5</v>
          </cell>
          <cell r="B710" t="str">
            <v xml:space="preserve"> 1.3.2.1.3</v>
          </cell>
          <cell r="C710" t="str">
            <v xml:space="preserve"> DESMOBILIZAÇÃO  </v>
          </cell>
          <cell r="E710">
            <v>2</v>
          </cell>
          <cell r="F710">
            <v>1</v>
          </cell>
          <cell r="H710">
            <v>0</v>
          </cell>
          <cell r="I710">
            <v>0</v>
          </cell>
          <cell r="J710" t="str">
            <v xml:space="preserve"> </v>
          </cell>
          <cell r="K710" t="str">
            <v xml:space="preserve"> </v>
          </cell>
          <cell r="L710" t="str">
            <v xml:space="preserve"> </v>
          </cell>
          <cell r="M710" t="str">
            <v xml:space="preserve"> </v>
          </cell>
          <cell r="N710">
            <v>20</v>
          </cell>
          <cell r="O710" t="str">
            <v xml:space="preserve"> </v>
          </cell>
        </row>
        <row r="711">
          <cell r="A711">
            <v>4</v>
          </cell>
          <cell r="B711" t="str">
            <v xml:space="preserve"> 1.3.2.2  </v>
          </cell>
          <cell r="C711" t="str">
            <v xml:space="preserve"> INFRA-ESTRUTURA  </v>
          </cell>
          <cell r="H711">
            <v>0</v>
          </cell>
          <cell r="I711">
            <v>0</v>
          </cell>
          <cell r="J711" t="str">
            <v xml:space="preserve"> </v>
          </cell>
          <cell r="K711" t="str">
            <v xml:space="preserve"> </v>
          </cell>
          <cell r="L711" t="str">
            <v xml:space="preserve"> </v>
          </cell>
          <cell r="M711">
            <v>8</v>
          </cell>
          <cell r="N711" t="str">
            <v xml:space="preserve"> </v>
          </cell>
          <cell r="O711" t="str">
            <v xml:space="preserve"> </v>
          </cell>
        </row>
        <row r="712">
          <cell r="A712">
            <v>5</v>
          </cell>
          <cell r="B712" t="str">
            <v xml:space="preserve"> 1.3.2.2.1  </v>
          </cell>
          <cell r="C712" t="str">
            <v xml:space="preserve"> ESCRITÓRIO DA CONTRATADA NA UN-REPAR  </v>
          </cell>
          <cell r="H712">
            <v>0</v>
          </cell>
          <cell r="I712">
            <v>0</v>
          </cell>
          <cell r="J712" t="str">
            <v xml:space="preserve"> </v>
          </cell>
          <cell r="K712" t="str">
            <v xml:space="preserve"> </v>
          </cell>
          <cell r="L712" t="str">
            <v xml:space="preserve"> </v>
          </cell>
          <cell r="M712" t="str">
            <v xml:space="preserve"> </v>
          </cell>
          <cell r="N712">
            <v>100</v>
          </cell>
          <cell r="O712" t="str">
            <v xml:space="preserve"> </v>
          </cell>
        </row>
        <row r="713">
          <cell r="B713" t="str">
            <v xml:space="preserve"> 1.3.2.2.1.1</v>
          </cell>
          <cell r="C713" t="str">
            <v xml:space="preserve">IMPLANTAÇÃO DO ESCRITÓRIO DA CONTRATADA NA UN-REPAR  </v>
          </cell>
          <cell r="E713">
            <v>0</v>
          </cell>
          <cell r="F713">
            <v>1</v>
          </cell>
          <cell r="H713">
            <v>0</v>
          </cell>
          <cell r="I713">
            <v>0</v>
          </cell>
          <cell r="O713">
            <v>10</v>
          </cell>
        </row>
        <row r="714">
          <cell r="B714" t="str">
            <v xml:space="preserve"> 1.3.2.2.1.2</v>
          </cell>
          <cell r="C714" t="str">
            <v xml:space="preserve">MANUTENÇÃO ESCRITÓRIO DA CONTRATADA NA UN-REPAR  </v>
          </cell>
          <cell r="E714">
            <v>0</v>
          </cell>
          <cell r="F714">
            <v>1</v>
          </cell>
          <cell r="H714">
            <v>0</v>
          </cell>
          <cell r="I714">
            <v>0</v>
          </cell>
          <cell r="O714">
            <v>90</v>
          </cell>
        </row>
        <row r="715">
          <cell r="A715">
            <v>4</v>
          </cell>
          <cell r="B715" t="str">
            <v xml:space="preserve"> 1.3.2.3  </v>
          </cell>
          <cell r="C715" t="str">
            <v xml:space="preserve"> PROJETOS CIVIS E ELETRONICOS  </v>
          </cell>
          <cell r="H715">
            <v>0</v>
          </cell>
          <cell r="I715">
            <v>0</v>
          </cell>
          <cell r="J715" t="str">
            <v xml:space="preserve"> </v>
          </cell>
          <cell r="K715" t="str">
            <v xml:space="preserve"> </v>
          </cell>
          <cell r="L715" t="str">
            <v xml:space="preserve"> </v>
          </cell>
          <cell r="M715">
            <v>82</v>
          </cell>
          <cell r="N715" t="str">
            <v xml:space="preserve"> </v>
          </cell>
          <cell r="O715" t="str">
            <v xml:space="preserve"> </v>
          </cell>
        </row>
        <row r="716">
          <cell r="A716">
            <v>5</v>
          </cell>
          <cell r="B716" t="str">
            <v xml:space="preserve"> 1.3.2.3.1  </v>
          </cell>
          <cell r="C716" t="str">
            <v xml:space="preserve"> CIVIL  </v>
          </cell>
          <cell r="H716">
            <v>0</v>
          </cell>
          <cell r="I716">
            <v>0</v>
          </cell>
          <cell r="J716" t="str">
            <v xml:space="preserve"> </v>
          </cell>
          <cell r="K716" t="str">
            <v xml:space="preserve"> </v>
          </cell>
          <cell r="L716" t="str">
            <v xml:space="preserve"> </v>
          </cell>
          <cell r="M716" t="str">
            <v xml:space="preserve"> </v>
          </cell>
          <cell r="N716">
            <v>15</v>
          </cell>
          <cell r="O716" t="str">
            <v xml:space="preserve"> </v>
          </cell>
        </row>
        <row r="717">
          <cell r="A717">
            <v>6</v>
          </cell>
          <cell r="B717" t="str">
            <v xml:space="preserve"> 1.3.2.3.1.1  </v>
          </cell>
          <cell r="C717" t="str">
            <v xml:space="preserve"> ESTRUTURA  </v>
          </cell>
          <cell r="H717">
            <v>0</v>
          </cell>
          <cell r="I717">
            <v>0</v>
          </cell>
          <cell r="J717" t="str">
            <v xml:space="preserve"> </v>
          </cell>
          <cell r="K717" t="str">
            <v xml:space="preserve"> </v>
          </cell>
          <cell r="L717" t="str">
            <v xml:space="preserve"> </v>
          </cell>
          <cell r="M717" t="str">
            <v xml:space="preserve"> </v>
          </cell>
          <cell r="N717" t="str">
            <v xml:space="preserve"> </v>
          </cell>
          <cell r="O717">
            <v>40</v>
          </cell>
        </row>
        <row r="718">
          <cell r="A718">
            <v>6</v>
          </cell>
          <cell r="B718" t="str">
            <v xml:space="preserve"> 1.3.2.3.1.2  </v>
          </cell>
          <cell r="C718" t="str">
            <v xml:space="preserve"> ARQUITETONICO  </v>
          </cell>
          <cell r="H718">
            <v>0</v>
          </cell>
          <cell r="I718">
            <v>0</v>
          </cell>
          <cell r="J718" t="str">
            <v xml:space="preserve"> </v>
          </cell>
          <cell r="K718" t="str">
            <v xml:space="preserve"> </v>
          </cell>
          <cell r="L718" t="str">
            <v xml:space="preserve"> </v>
          </cell>
          <cell r="M718" t="str">
            <v xml:space="preserve"> </v>
          </cell>
          <cell r="N718" t="str">
            <v xml:space="preserve"> </v>
          </cell>
          <cell r="O718">
            <v>30</v>
          </cell>
        </row>
        <row r="719">
          <cell r="A719">
            <v>6</v>
          </cell>
          <cell r="B719" t="str">
            <v xml:space="preserve"> 1.3.2.3.1.3  </v>
          </cell>
          <cell r="C719" t="str">
            <v xml:space="preserve"> UNDERGROUD  </v>
          </cell>
          <cell r="H719">
            <v>0</v>
          </cell>
          <cell r="I719">
            <v>0</v>
          </cell>
          <cell r="J719" t="str">
            <v xml:space="preserve"> </v>
          </cell>
          <cell r="K719" t="str">
            <v xml:space="preserve"> </v>
          </cell>
          <cell r="L719" t="str">
            <v xml:space="preserve"> </v>
          </cell>
          <cell r="M719" t="str">
            <v xml:space="preserve"> </v>
          </cell>
          <cell r="N719" t="str">
            <v xml:space="preserve"> </v>
          </cell>
          <cell r="O719">
            <v>30</v>
          </cell>
        </row>
        <row r="720">
          <cell r="A720">
            <v>5</v>
          </cell>
          <cell r="B720" t="str">
            <v xml:space="preserve"> 1.3.2.3.2  </v>
          </cell>
          <cell r="C720" t="str">
            <v xml:space="preserve"> ELETROMECÂNICOS  </v>
          </cell>
          <cell r="H720">
            <v>0</v>
          </cell>
          <cell r="I720">
            <v>0</v>
          </cell>
          <cell r="J720" t="str">
            <v xml:space="preserve"> </v>
          </cell>
          <cell r="K720" t="str">
            <v xml:space="preserve"> </v>
          </cell>
          <cell r="L720" t="str">
            <v xml:space="preserve"> </v>
          </cell>
          <cell r="M720" t="str">
            <v xml:space="preserve"> </v>
          </cell>
          <cell r="N720">
            <v>78</v>
          </cell>
          <cell r="O720" t="str">
            <v xml:space="preserve"> </v>
          </cell>
        </row>
        <row r="721">
          <cell r="A721">
            <v>6</v>
          </cell>
          <cell r="B721" t="str">
            <v xml:space="preserve"> 1.3.2.3.2.1  </v>
          </cell>
          <cell r="C721" t="str">
            <v xml:space="preserve"> PROCESSO  </v>
          </cell>
          <cell r="H721">
            <v>0</v>
          </cell>
          <cell r="I721">
            <v>0</v>
          </cell>
          <cell r="J721" t="str">
            <v xml:space="preserve"> </v>
          </cell>
          <cell r="K721" t="str">
            <v xml:space="preserve"> </v>
          </cell>
          <cell r="L721" t="str">
            <v xml:space="preserve"> </v>
          </cell>
          <cell r="M721" t="str">
            <v xml:space="preserve"> </v>
          </cell>
          <cell r="N721" t="str">
            <v xml:space="preserve"> </v>
          </cell>
          <cell r="O721">
            <v>25</v>
          </cell>
        </row>
        <row r="722">
          <cell r="A722">
            <v>6</v>
          </cell>
          <cell r="B722" t="str">
            <v xml:space="preserve"> 1.3.2.3.2.2  </v>
          </cell>
          <cell r="C722" t="str">
            <v xml:space="preserve"> EQUIPAMENTOS  </v>
          </cell>
          <cell r="H722">
            <v>0</v>
          </cell>
          <cell r="I722">
            <v>0</v>
          </cell>
          <cell r="J722" t="str">
            <v xml:space="preserve"> </v>
          </cell>
          <cell r="K722" t="str">
            <v xml:space="preserve"> </v>
          </cell>
          <cell r="L722" t="str">
            <v xml:space="preserve"> </v>
          </cell>
          <cell r="M722" t="str">
            <v xml:space="preserve"> </v>
          </cell>
          <cell r="N722" t="str">
            <v xml:space="preserve"> </v>
          </cell>
          <cell r="O722">
            <v>15</v>
          </cell>
        </row>
        <row r="723">
          <cell r="A723">
            <v>6</v>
          </cell>
          <cell r="B723" t="str">
            <v xml:space="preserve"> 1.3.2.3.2.3  </v>
          </cell>
          <cell r="C723" t="str">
            <v xml:space="preserve"> TUBULAÇÃO  </v>
          </cell>
          <cell r="H723">
            <v>0</v>
          </cell>
          <cell r="I723">
            <v>0</v>
          </cell>
          <cell r="J723" t="str">
            <v xml:space="preserve"> </v>
          </cell>
          <cell r="K723" t="str">
            <v xml:space="preserve"> </v>
          </cell>
          <cell r="L723" t="str">
            <v xml:space="preserve"> </v>
          </cell>
          <cell r="M723" t="str">
            <v xml:space="preserve"> </v>
          </cell>
          <cell r="N723" t="str">
            <v xml:space="preserve"> </v>
          </cell>
          <cell r="O723">
            <v>30</v>
          </cell>
        </row>
        <row r="724">
          <cell r="A724">
            <v>6</v>
          </cell>
          <cell r="B724" t="str">
            <v xml:space="preserve"> 1.3.2.3.2.4  </v>
          </cell>
          <cell r="C724" t="str">
            <v xml:space="preserve"> ELÉTRICA  </v>
          </cell>
          <cell r="H724">
            <v>0</v>
          </cell>
          <cell r="I724">
            <v>0</v>
          </cell>
          <cell r="J724" t="str">
            <v xml:space="preserve"> </v>
          </cell>
          <cell r="K724" t="str">
            <v xml:space="preserve"> </v>
          </cell>
          <cell r="L724" t="str">
            <v xml:space="preserve"> </v>
          </cell>
          <cell r="M724" t="str">
            <v xml:space="preserve"> </v>
          </cell>
          <cell r="N724" t="str">
            <v xml:space="preserve"> </v>
          </cell>
          <cell r="O724">
            <v>10</v>
          </cell>
        </row>
        <row r="725">
          <cell r="A725">
            <v>6</v>
          </cell>
          <cell r="B725" t="str">
            <v xml:space="preserve"> 1.3.2.3.2.5  </v>
          </cell>
          <cell r="C725" t="str">
            <v xml:space="preserve"> INSTRUMENTAÇÃO  </v>
          </cell>
          <cell r="H725">
            <v>0</v>
          </cell>
          <cell r="I725">
            <v>0</v>
          </cell>
          <cell r="J725" t="str">
            <v xml:space="preserve"> </v>
          </cell>
          <cell r="K725" t="str">
            <v xml:space="preserve"> </v>
          </cell>
          <cell r="L725" t="str">
            <v xml:space="preserve"> </v>
          </cell>
          <cell r="M725" t="str">
            <v xml:space="preserve"> </v>
          </cell>
          <cell r="N725" t="str">
            <v xml:space="preserve"> </v>
          </cell>
          <cell r="O725">
            <v>20</v>
          </cell>
        </row>
        <row r="726">
          <cell r="A726">
            <v>5</v>
          </cell>
          <cell r="B726" t="str">
            <v xml:space="preserve"> 1.3.2.3.3  </v>
          </cell>
          <cell r="C726" t="str">
            <v xml:space="preserve"> LIVRO DE PROJETO DE PRÉ DETALHAMENTO  </v>
          </cell>
          <cell r="H726">
            <v>0</v>
          </cell>
          <cell r="I726">
            <v>0</v>
          </cell>
          <cell r="J726" t="str">
            <v xml:space="preserve"> </v>
          </cell>
          <cell r="K726" t="str">
            <v xml:space="preserve"> </v>
          </cell>
          <cell r="L726" t="str">
            <v xml:space="preserve"> </v>
          </cell>
          <cell r="M726" t="str">
            <v xml:space="preserve"> </v>
          </cell>
          <cell r="N726">
            <v>2</v>
          </cell>
          <cell r="O726" t="str">
            <v xml:space="preserve"> </v>
          </cell>
        </row>
        <row r="727">
          <cell r="A727">
            <v>5</v>
          </cell>
          <cell r="B727" t="str">
            <v xml:space="preserve"> 1.3.2.3.4  </v>
          </cell>
          <cell r="C727" t="str">
            <v xml:space="preserve"> MAQUETE ELETRONICA  </v>
          </cell>
          <cell r="J727" t="str">
            <v xml:space="preserve"> </v>
          </cell>
          <cell r="K727" t="str">
            <v xml:space="preserve"> </v>
          </cell>
          <cell r="L727" t="str">
            <v xml:space="preserve"> </v>
          </cell>
          <cell r="M727" t="str">
            <v xml:space="preserve"> </v>
          </cell>
          <cell r="N727">
            <v>5</v>
          </cell>
          <cell r="O727" t="str">
            <v xml:space="preserve"> </v>
          </cell>
        </row>
        <row r="728">
          <cell r="C728" t="str">
            <v xml:space="preserve">SUB-TOTAL - UNIDADE 2313 HDT DE INSTÁVEIS  </v>
          </cell>
        </row>
        <row r="730">
          <cell r="A730">
            <v>3</v>
          </cell>
          <cell r="B730" t="str">
            <v>1.3.3</v>
          </cell>
          <cell r="C730" t="str">
            <v xml:space="preserve">OSBL INTERLIGAÇÕES ENTRE AS UNIDADES  </v>
          </cell>
          <cell r="H730">
            <v>0</v>
          </cell>
          <cell r="I730">
            <v>0</v>
          </cell>
          <cell r="J730" t="str">
            <v xml:space="preserve"> </v>
          </cell>
          <cell r="K730" t="str">
            <v xml:space="preserve"> </v>
          </cell>
          <cell r="L730">
            <v>10</v>
          </cell>
          <cell r="M730" t="str">
            <v xml:space="preserve"> </v>
          </cell>
          <cell r="N730" t="str">
            <v xml:space="preserve"> </v>
          </cell>
          <cell r="O730" t="str">
            <v xml:space="preserve"> </v>
          </cell>
        </row>
        <row r="731">
          <cell r="A731">
            <v>4</v>
          </cell>
          <cell r="B731" t="str">
            <v xml:space="preserve"> 1.3.3.1  </v>
          </cell>
          <cell r="C731" t="str">
            <v xml:space="preserve"> MOBILIZAÇÃO  </v>
          </cell>
          <cell r="H731">
            <v>0</v>
          </cell>
          <cell r="I731">
            <v>0</v>
          </cell>
          <cell r="J731" t="str">
            <v xml:space="preserve"> </v>
          </cell>
          <cell r="K731" t="str">
            <v xml:space="preserve"> </v>
          </cell>
          <cell r="L731" t="str">
            <v xml:space="preserve"> </v>
          </cell>
          <cell r="M731">
            <v>10</v>
          </cell>
          <cell r="N731" t="str">
            <v xml:space="preserve"> </v>
          </cell>
          <cell r="O731" t="str">
            <v xml:space="preserve"> </v>
          </cell>
        </row>
        <row r="732">
          <cell r="A732">
            <v>5</v>
          </cell>
          <cell r="B732" t="str">
            <v xml:space="preserve"> 1.3.3.1.1  </v>
          </cell>
          <cell r="C732" t="str">
            <v xml:space="preserve"> KICK OFF MEETING  </v>
          </cell>
          <cell r="E732">
            <v>0.50000000000000011</v>
          </cell>
          <cell r="F732">
            <v>1</v>
          </cell>
          <cell r="H732">
            <v>0</v>
          </cell>
          <cell r="I732">
            <v>1</v>
          </cell>
          <cell r="J732" t="str">
            <v xml:space="preserve"> </v>
          </cell>
          <cell r="K732" t="str">
            <v xml:space="preserve"> </v>
          </cell>
          <cell r="L732" t="str">
            <v xml:space="preserve"> </v>
          </cell>
          <cell r="M732" t="str">
            <v xml:space="preserve"> </v>
          </cell>
          <cell r="N732">
            <v>5</v>
          </cell>
          <cell r="O732" t="str">
            <v xml:space="preserve"> </v>
          </cell>
        </row>
        <row r="733">
          <cell r="A733">
            <v>5</v>
          </cell>
          <cell r="B733" t="str">
            <v xml:space="preserve"> 1.3.3.1.2  </v>
          </cell>
          <cell r="C733" t="str">
            <v xml:space="preserve"> MOBILIZAÇÃO, PLANEJAMENTO. MANUTENÇÃO  </v>
          </cell>
          <cell r="H733">
            <v>0</v>
          </cell>
          <cell r="I733">
            <v>0</v>
          </cell>
          <cell r="J733" t="str">
            <v xml:space="preserve"> </v>
          </cell>
          <cell r="K733" t="str">
            <v xml:space="preserve"> </v>
          </cell>
          <cell r="L733" t="str">
            <v xml:space="preserve"> </v>
          </cell>
          <cell r="M733" t="str">
            <v xml:space="preserve"> </v>
          </cell>
          <cell r="N733">
            <v>75</v>
          </cell>
          <cell r="O733" t="str">
            <v xml:space="preserve"> </v>
          </cell>
        </row>
        <row r="734">
          <cell r="A734">
            <v>6</v>
          </cell>
          <cell r="B734" t="str">
            <v xml:space="preserve"> 1.3.3.1.2.1  </v>
          </cell>
          <cell r="C734" t="str">
            <v xml:space="preserve"> MOBILIZAÇÃO DAS EQUIPES  </v>
          </cell>
          <cell r="H734">
            <v>0</v>
          </cell>
          <cell r="I734">
            <v>0</v>
          </cell>
          <cell r="J734" t="str">
            <v xml:space="preserve"> </v>
          </cell>
          <cell r="K734" t="str">
            <v xml:space="preserve"> </v>
          </cell>
          <cell r="L734" t="str">
            <v xml:space="preserve"> </v>
          </cell>
          <cell r="M734" t="str">
            <v xml:space="preserve"> </v>
          </cell>
          <cell r="N734" t="str">
            <v xml:space="preserve"> </v>
          </cell>
          <cell r="O734">
            <v>10</v>
          </cell>
        </row>
        <row r="735">
          <cell r="B735" t="str">
            <v>1.3.3.1.2.1.1</v>
          </cell>
          <cell r="C735" t="str">
            <v xml:space="preserve"> MOBILIZAÇÃO DA EQUIPE NO ESCRITÓRIO SEDE DA CONTRATADA</v>
          </cell>
          <cell r="E735">
            <v>3.7499999999999999E-2</v>
          </cell>
          <cell r="F735">
            <v>1</v>
          </cell>
          <cell r="H735">
            <v>0</v>
          </cell>
          <cell r="I735">
            <v>0</v>
          </cell>
        </row>
        <row r="736">
          <cell r="B736" t="str">
            <v>1.3.3.1.2.1.2</v>
          </cell>
          <cell r="C736" t="str">
            <v xml:space="preserve"> MOBILIZAÇÃO DA EQUIPE MÍNIMA LOTADA NA UM-REPAR</v>
          </cell>
          <cell r="E736">
            <v>0.71249999999999991</v>
          </cell>
          <cell r="F736">
            <v>1</v>
          </cell>
          <cell r="H736">
            <v>0</v>
          </cell>
          <cell r="I736">
            <v>0</v>
          </cell>
        </row>
        <row r="737">
          <cell r="A737">
            <v>6</v>
          </cell>
          <cell r="B737" t="str">
            <v xml:space="preserve">1.3.3.1.2.2  </v>
          </cell>
          <cell r="C737" t="str">
            <v xml:space="preserve"> PLANEJAMENTO  </v>
          </cell>
          <cell r="H737">
            <v>0</v>
          </cell>
          <cell r="I737">
            <v>0</v>
          </cell>
          <cell r="J737" t="str">
            <v xml:space="preserve"> </v>
          </cell>
          <cell r="K737" t="str">
            <v xml:space="preserve"> </v>
          </cell>
          <cell r="L737" t="str">
            <v xml:space="preserve"> </v>
          </cell>
          <cell r="M737" t="str">
            <v xml:space="preserve"> </v>
          </cell>
          <cell r="N737" t="str">
            <v xml:space="preserve"> </v>
          </cell>
          <cell r="O737">
            <v>40</v>
          </cell>
        </row>
        <row r="738">
          <cell r="B738" t="str">
            <v>1.3.3.1.2.2.1</v>
          </cell>
          <cell r="C738" t="str">
            <v>ORGANIZAÇÃO, RESPONSABILIDADE, AUTORIDADE E RECURSOS</v>
          </cell>
          <cell r="H738">
            <v>0</v>
          </cell>
          <cell r="I738">
            <v>0</v>
          </cell>
        </row>
        <row r="739">
          <cell r="B739" t="str">
            <v>1.3.3.1.2.2.1.1</v>
          </cell>
          <cell r="C739" t="str">
            <v>ORGANOGRAMAS</v>
          </cell>
          <cell r="E739">
            <v>0.15</v>
          </cell>
          <cell r="F739">
            <v>1</v>
          </cell>
          <cell r="H739">
            <v>1</v>
          </cell>
          <cell r="I739">
            <v>0</v>
          </cell>
        </row>
        <row r="740">
          <cell r="B740" t="str">
            <v>1.3.3.1.2.2.1.2</v>
          </cell>
          <cell r="C740" t="str">
            <v>CURRÍCULOS</v>
          </cell>
          <cell r="E740">
            <v>0.15</v>
          </cell>
          <cell r="F740">
            <v>1</v>
          </cell>
          <cell r="H740">
            <v>1</v>
          </cell>
          <cell r="I740">
            <v>0</v>
          </cell>
        </row>
        <row r="741">
          <cell r="B741" t="str">
            <v>1.3.3.1.2.2.2</v>
          </cell>
          <cell r="C741" t="str">
            <v>RECURSOS</v>
          </cell>
          <cell r="H741">
            <v>0</v>
          </cell>
          <cell r="I741">
            <v>0</v>
          </cell>
        </row>
        <row r="742">
          <cell r="B742" t="str">
            <v>1.3.3.1.2.2.2.1</v>
          </cell>
          <cell r="C742" t="str">
            <v>HISTOGRAMA DE MÃO DE OBRA</v>
          </cell>
          <cell r="E742">
            <v>0.3</v>
          </cell>
          <cell r="F742">
            <v>1</v>
          </cell>
          <cell r="H742">
            <v>0</v>
          </cell>
          <cell r="I742">
            <v>0</v>
          </cell>
        </row>
        <row r="743">
          <cell r="B743" t="str">
            <v>1.3.3.1.2.2.3</v>
          </cell>
          <cell r="C743" t="str">
            <v>PROCEDIMENTO DE PLANEJAMENTO DE PROJETO</v>
          </cell>
          <cell r="H743">
            <v>0</v>
          </cell>
          <cell r="I743">
            <v>0</v>
          </cell>
        </row>
        <row r="744">
          <cell r="B744" t="str">
            <v>1.3.3.1.2.2.3.1</v>
          </cell>
          <cell r="C744" t="str">
            <v>EAP DETALHADA</v>
          </cell>
          <cell r="E744">
            <v>0.27</v>
          </cell>
          <cell r="F744">
            <v>1</v>
          </cell>
          <cell r="H744">
            <v>0</v>
          </cell>
          <cell r="I744">
            <v>0</v>
          </cell>
        </row>
        <row r="745">
          <cell r="B745" t="str">
            <v>1.3.3.1.2.2.3.2</v>
          </cell>
          <cell r="C745" t="str">
            <v>LISTA DE DOCUMENTOS DA U-2316 - UHDS</v>
          </cell>
          <cell r="E745">
            <v>0.36</v>
          </cell>
          <cell r="F745">
            <v>1</v>
          </cell>
          <cell r="H745">
            <v>0</v>
          </cell>
          <cell r="I745">
            <v>0</v>
          </cell>
        </row>
        <row r="746">
          <cell r="B746" t="str">
            <v>1.3.3.1.2.2.3.3</v>
          </cell>
          <cell r="C746" t="str">
            <v>CRONOGRAMA DE EXECUÇÃO FÍSICA DETALHADO</v>
          </cell>
          <cell r="E746">
            <v>0.36</v>
          </cell>
          <cell r="F746">
            <v>1</v>
          </cell>
          <cell r="H746">
            <v>0</v>
          </cell>
          <cell r="I746">
            <v>0</v>
          </cell>
        </row>
        <row r="747">
          <cell r="B747" t="str">
            <v>1.3.3.1.2.2.3.4</v>
          </cell>
          <cell r="C747" t="str">
            <v>CURVA DE EXECUÇÃO FÍSICA</v>
          </cell>
          <cell r="E747">
            <v>0.18</v>
          </cell>
          <cell r="F747">
            <v>1</v>
          </cell>
          <cell r="H747">
            <v>0</v>
          </cell>
          <cell r="I747">
            <v>0</v>
          </cell>
        </row>
        <row r="748">
          <cell r="B748" t="str">
            <v>1.3.3.1.2.2.3.5</v>
          </cell>
          <cell r="C748" t="str">
            <v>CRONOGRAMA DE EXECUÇÃO FÍSICA-FINANCEIRO DETALHADO</v>
          </cell>
          <cell r="E748">
            <v>0.18</v>
          </cell>
          <cell r="F748">
            <v>1</v>
          </cell>
          <cell r="H748">
            <v>0</v>
          </cell>
          <cell r="I748">
            <v>0</v>
          </cell>
        </row>
        <row r="749">
          <cell r="B749" t="str">
            <v>1.3.3.1.2.2.3.6</v>
          </cell>
          <cell r="C749" t="str">
            <v>CURVA DE EXECUÇÃO FÍSICA-FINANCEIRA</v>
          </cell>
          <cell r="E749">
            <v>0.18</v>
          </cell>
          <cell r="F749">
            <v>1</v>
          </cell>
          <cell r="H749">
            <v>0</v>
          </cell>
          <cell r="I749">
            <v>0</v>
          </cell>
        </row>
        <row r="750">
          <cell r="B750" t="str">
            <v>1.3.3.1.2.2.3.7</v>
          </cell>
          <cell r="C750" t="str">
            <v>PROCEDIMENTO DE MEDIÇÃO DE SERVIÇOS</v>
          </cell>
          <cell r="E750">
            <v>0.27</v>
          </cell>
          <cell r="F750">
            <v>1</v>
          </cell>
          <cell r="H750">
            <v>1</v>
          </cell>
          <cell r="I750">
            <v>0</v>
          </cell>
        </row>
        <row r="751">
          <cell r="B751" t="str">
            <v>1.3.3.1.2.2.4</v>
          </cell>
          <cell r="C751" t="str">
            <v>PROCEDIMENTOS DE QSMS</v>
          </cell>
          <cell r="H751">
            <v>0</v>
          </cell>
          <cell r="I751">
            <v>0</v>
          </cell>
        </row>
        <row r="752">
          <cell r="B752" t="str">
            <v>1.3.3.1.2.2.4.1</v>
          </cell>
          <cell r="C752" t="str">
            <v>MANUAL DA QUALIDADE DE PROJETO DE PRÉ-DETALHAMENTO</v>
          </cell>
          <cell r="E752">
            <v>0.41999999999999987</v>
          </cell>
          <cell r="F752">
            <v>1</v>
          </cell>
          <cell r="H752">
            <v>1</v>
          </cell>
          <cell r="I752">
            <v>0</v>
          </cell>
        </row>
        <row r="753">
          <cell r="B753" t="str">
            <v>1.3.3.1.2.2.4.2</v>
          </cell>
          <cell r="C753" t="str">
            <v>PLANO DA QUALIDADE</v>
          </cell>
          <cell r="E753">
            <v>0.18</v>
          </cell>
          <cell r="F753">
            <v>1</v>
          </cell>
          <cell r="H753">
            <v>1</v>
          </cell>
          <cell r="I753">
            <v>0</v>
          </cell>
        </row>
        <row r="754">
          <cell r="A754">
            <v>6</v>
          </cell>
          <cell r="B754" t="str">
            <v xml:space="preserve"> 1.3.3.1.2.3</v>
          </cell>
          <cell r="C754" t="str">
            <v xml:space="preserve"> MANUTENÇÃO DAS EQUIPES  </v>
          </cell>
          <cell r="H754">
            <v>0</v>
          </cell>
          <cell r="I754">
            <v>0</v>
          </cell>
          <cell r="J754" t="str">
            <v xml:space="preserve"> </v>
          </cell>
          <cell r="K754" t="str">
            <v xml:space="preserve"> </v>
          </cell>
          <cell r="L754" t="str">
            <v xml:space="preserve"> </v>
          </cell>
          <cell r="M754" t="str">
            <v xml:space="preserve"> </v>
          </cell>
          <cell r="N754" t="str">
            <v xml:space="preserve"> </v>
          </cell>
          <cell r="O754">
            <v>50</v>
          </cell>
        </row>
        <row r="755">
          <cell r="B755" t="str">
            <v xml:space="preserve"> 1.3.3.1.2.3.1</v>
          </cell>
          <cell r="C755" t="str">
            <v>MANUTENÇÃO DA EQUIPE NO ESCRITÓRIO SEDE DA CONTRATADA</v>
          </cell>
          <cell r="E755">
            <v>0</v>
          </cell>
          <cell r="F755">
            <v>1</v>
          </cell>
          <cell r="H755">
            <v>0</v>
          </cell>
          <cell r="I755">
            <v>0</v>
          </cell>
        </row>
        <row r="756">
          <cell r="B756" t="str">
            <v xml:space="preserve"> 1.3.3.1.2.3.2</v>
          </cell>
          <cell r="C756" t="str">
            <v>MANUTENÇÃO DA EQUIPE MÍNIMA LOTADA NA UM-REPAR</v>
          </cell>
          <cell r="E756">
            <v>0</v>
          </cell>
          <cell r="F756">
            <v>1</v>
          </cell>
          <cell r="H756">
            <v>0</v>
          </cell>
          <cell r="I756">
            <v>0</v>
          </cell>
        </row>
        <row r="757">
          <cell r="A757">
            <v>5</v>
          </cell>
          <cell r="B757" t="str">
            <v xml:space="preserve"> 1.3.3.1.3  </v>
          </cell>
          <cell r="C757" t="str">
            <v xml:space="preserve"> DESMOBILIZAÇÃO  </v>
          </cell>
          <cell r="E757">
            <v>2.0000000000000004</v>
          </cell>
          <cell r="F757">
            <v>1</v>
          </cell>
          <cell r="H757">
            <v>0</v>
          </cell>
          <cell r="I757">
            <v>0</v>
          </cell>
          <cell r="J757" t="str">
            <v xml:space="preserve"> </v>
          </cell>
          <cell r="K757" t="str">
            <v xml:space="preserve"> </v>
          </cell>
          <cell r="L757" t="str">
            <v xml:space="preserve"> </v>
          </cell>
          <cell r="M757" t="str">
            <v xml:space="preserve"> </v>
          </cell>
          <cell r="N757">
            <v>20</v>
          </cell>
          <cell r="O757" t="str">
            <v xml:space="preserve"> </v>
          </cell>
        </row>
        <row r="758">
          <cell r="A758">
            <v>4</v>
          </cell>
          <cell r="B758" t="str">
            <v xml:space="preserve"> 1.3.3.2  </v>
          </cell>
          <cell r="C758" t="str">
            <v xml:space="preserve"> INFRA-ESTRUTURA  </v>
          </cell>
          <cell r="H758">
            <v>0</v>
          </cell>
          <cell r="I758">
            <v>0</v>
          </cell>
          <cell r="J758" t="str">
            <v xml:space="preserve"> </v>
          </cell>
          <cell r="K758" t="str">
            <v xml:space="preserve"> </v>
          </cell>
          <cell r="L758" t="str">
            <v xml:space="preserve"> </v>
          </cell>
          <cell r="M758">
            <v>8</v>
          </cell>
          <cell r="N758" t="str">
            <v xml:space="preserve"> </v>
          </cell>
          <cell r="O758" t="str">
            <v xml:space="preserve"> </v>
          </cell>
        </row>
        <row r="759">
          <cell r="A759">
            <v>5</v>
          </cell>
          <cell r="B759" t="str">
            <v xml:space="preserve"> 1.3.3.2.1  </v>
          </cell>
          <cell r="C759" t="str">
            <v xml:space="preserve"> ESCRITÓRIO DA CONTRATADA NA UN-REPAR  </v>
          </cell>
          <cell r="H759">
            <v>0</v>
          </cell>
          <cell r="I759">
            <v>0</v>
          </cell>
          <cell r="J759" t="str">
            <v xml:space="preserve"> </v>
          </cell>
          <cell r="K759" t="str">
            <v xml:space="preserve"> </v>
          </cell>
          <cell r="L759" t="str">
            <v xml:space="preserve"> </v>
          </cell>
          <cell r="M759" t="str">
            <v xml:space="preserve"> </v>
          </cell>
          <cell r="N759">
            <v>100</v>
          </cell>
          <cell r="O759" t="str">
            <v xml:space="preserve"> </v>
          </cell>
        </row>
        <row r="760">
          <cell r="B760" t="str">
            <v xml:space="preserve"> 1.3.3.2.1.1</v>
          </cell>
          <cell r="C760" t="str">
            <v xml:space="preserve">IMPLANTAÇÃO DO ESCRITÓRIO DA CONTRATADA NA UN-REPAR  </v>
          </cell>
          <cell r="E760">
            <v>0</v>
          </cell>
          <cell r="F760">
            <v>1</v>
          </cell>
          <cell r="H760">
            <v>0</v>
          </cell>
          <cell r="I760">
            <v>0</v>
          </cell>
          <cell r="O760">
            <v>10</v>
          </cell>
        </row>
        <row r="761">
          <cell r="B761" t="str">
            <v xml:space="preserve"> 1.3.3.2.1.2</v>
          </cell>
          <cell r="C761" t="str">
            <v xml:space="preserve">MANUTENÇÃO ESCRITÓRIO DA CONTRATADA NA UN-REPAR  </v>
          </cell>
          <cell r="E761">
            <v>0</v>
          </cell>
          <cell r="F761">
            <v>1</v>
          </cell>
          <cell r="H761">
            <v>0</v>
          </cell>
          <cell r="I761">
            <v>0</v>
          </cell>
          <cell r="O761">
            <v>90</v>
          </cell>
        </row>
        <row r="762">
          <cell r="A762">
            <v>4</v>
          </cell>
          <cell r="B762" t="str">
            <v xml:space="preserve"> 1.3.3.3  </v>
          </cell>
          <cell r="C762" t="str">
            <v xml:space="preserve"> PROJETOS CIVIS E ELETRONICOS  </v>
          </cell>
          <cell r="H762">
            <v>0</v>
          </cell>
          <cell r="I762">
            <v>0</v>
          </cell>
          <cell r="J762" t="str">
            <v xml:space="preserve"> </v>
          </cell>
          <cell r="K762" t="str">
            <v xml:space="preserve"> </v>
          </cell>
          <cell r="L762" t="str">
            <v xml:space="preserve"> </v>
          </cell>
          <cell r="M762">
            <v>82</v>
          </cell>
          <cell r="N762" t="str">
            <v xml:space="preserve"> </v>
          </cell>
          <cell r="O762" t="str">
            <v xml:space="preserve"> </v>
          </cell>
        </row>
        <row r="763">
          <cell r="A763">
            <v>5</v>
          </cell>
          <cell r="B763" t="str">
            <v xml:space="preserve"> 1.3.3.3.1  </v>
          </cell>
          <cell r="C763" t="str">
            <v xml:space="preserve"> CIVIL  </v>
          </cell>
          <cell r="H763">
            <v>0</v>
          </cell>
          <cell r="I763">
            <v>0</v>
          </cell>
          <cell r="J763" t="str">
            <v xml:space="preserve"> </v>
          </cell>
          <cell r="K763" t="str">
            <v xml:space="preserve"> </v>
          </cell>
          <cell r="L763" t="str">
            <v xml:space="preserve"> </v>
          </cell>
          <cell r="M763" t="str">
            <v xml:space="preserve"> </v>
          </cell>
          <cell r="N763">
            <v>15</v>
          </cell>
          <cell r="O763" t="str">
            <v xml:space="preserve"> </v>
          </cell>
        </row>
        <row r="764">
          <cell r="A764">
            <v>6</v>
          </cell>
          <cell r="B764" t="str">
            <v xml:space="preserve"> 1.3.3.3.1.1  </v>
          </cell>
          <cell r="C764" t="str">
            <v xml:space="preserve"> ESTRUTURA  </v>
          </cell>
          <cell r="H764">
            <v>0</v>
          </cell>
          <cell r="I764">
            <v>0</v>
          </cell>
          <cell r="J764" t="str">
            <v xml:space="preserve"> </v>
          </cell>
          <cell r="K764" t="str">
            <v xml:space="preserve"> </v>
          </cell>
          <cell r="L764" t="str">
            <v xml:space="preserve"> </v>
          </cell>
          <cell r="M764" t="str">
            <v xml:space="preserve"> </v>
          </cell>
          <cell r="N764" t="str">
            <v xml:space="preserve"> </v>
          </cell>
          <cell r="O764">
            <v>40</v>
          </cell>
        </row>
        <row r="765">
          <cell r="A765">
            <v>6</v>
          </cell>
          <cell r="B765" t="str">
            <v xml:space="preserve"> 1.3.3.3.1.2</v>
          </cell>
          <cell r="C765" t="str">
            <v xml:space="preserve"> ARQUITETONICO  </v>
          </cell>
          <cell r="H765">
            <v>0</v>
          </cell>
          <cell r="I765">
            <v>0</v>
          </cell>
          <cell r="J765" t="str">
            <v xml:space="preserve"> </v>
          </cell>
          <cell r="K765" t="str">
            <v xml:space="preserve"> </v>
          </cell>
          <cell r="L765" t="str">
            <v xml:space="preserve"> </v>
          </cell>
          <cell r="M765" t="str">
            <v xml:space="preserve"> </v>
          </cell>
          <cell r="N765" t="str">
            <v xml:space="preserve"> </v>
          </cell>
          <cell r="O765">
            <v>30</v>
          </cell>
        </row>
        <row r="766">
          <cell r="A766">
            <v>6</v>
          </cell>
          <cell r="B766" t="str">
            <v xml:space="preserve"> 1.3.3.3.1.3</v>
          </cell>
          <cell r="C766" t="str">
            <v xml:space="preserve"> UNDERGROUD  </v>
          </cell>
          <cell r="H766">
            <v>0</v>
          </cell>
          <cell r="I766">
            <v>0</v>
          </cell>
          <cell r="J766" t="str">
            <v xml:space="preserve"> </v>
          </cell>
          <cell r="K766" t="str">
            <v xml:space="preserve"> </v>
          </cell>
          <cell r="L766" t="str">
            <v xml:space="preserve"> </v>
          </cell>
          <cell r="M766" t="str">
            <v xml:space="preserve"> </v>
          </cell>
          <cell r="N766" t="str">
            <v xml:space="preserve"> </v>
          </cell>
          <cell r="O766">
            <v>30</v>
          </cell>
        </row>
        <row r="767">
          <cell r="A767">
            <v>5</v>
          </cell>
          <cell r="B767" t="str">
            <v xml:space="preserve"> 1.3.3.3.2  </v>
          </cell>
          <cell r="C767" t="str">
            <v xml:space="preserve"> ELETROMECÂNICOS  </v>
          </cell>
          <cell r="H767">
            <v>0</v>
          </cell>
          <cell r="I767">
            <v>0</v>
          </cell>
          <cell r="J767" t="str">
            <v xml:space="preserve"> </v>
          </cell>
          <cell r="K767" t="str">
            <v xml:space="preserve"> </v>
          </cell>
          <cell r="L767" t="str">
            <v xml:space="preserve"> </v>
          </cell>
          <cell r="M767" t="str">
            <v xml:space="preserve"> </v>
          </cell>
          <cell r="N767">
            <v>78</v>
          </cell>
          <cell r="O767" t="str">
            <v xml:space="preserve"> </v>
          </cell>
        </row>
        <row r="768">
          <cell r="A768">
            <v>6</v>
          </cell>
          <cell r="B768" t="str">
            <v xml:space="preserve"> 1.3.3.3.2.1  </v>
          </cell>
          <cell r="C768" t="str">
            <v xml:space="preserve"> PROCESSO  </v>
          </cell>
          <cell r="H768">
            <v>0</v>
          </cell>
          <cell r="I768">
            <v>0</v>
          </cell>
          <cell r="J768" t="str">
            <v xml:space="preserve"> </v>
          </cell>
          <cell r="K768" t="str">
            <v xml:space="preserve"> </v>
          </cell>
          <cell r="L768" t="str">
            <v xml:space="preserve"> </v>
          </cell>
          <cell r="M768" t="str">
            <v xml:space="preserve"> </v>
          </cell>
          <cell r="N768" t="str">
            <v xml:space="preserve"> </v>
          </cell>
          <cell r="O768">
            <v>25</v>
          </cell>
        </row>
        <row r="769">
          <cell r="A769">
            <v>6</v>
          </cell>
          <cell r="B769" t="str">
            <v xml:space="preserve"> 1.3.3.3.2.2</v>
          </cell>
          <cell r="C769" t="str">
            <v xml:space="preserve"> EQUIPAMENTOS  </v>
          </cell>
          <cell r="H769">
            <v>0</v>
          </cell>
          <cell r="I769">
            <v>0</v>
          </cell>
          <cell r="J769" t="str">
            <v xml:space="preserve"> </v>
          </cell>
          <cell r="K769" t="str">
            <v xml:space="preserve"> </v>
          </cell>
          <cell r="L769" t="str">
            <v xml:space="preserve"> </v>
          </cell>
          <cell r="M769" t="str">
            <v xml:space="preserve"> </v>
          </cell>
          <cell r="N769" t="str">
            <v xml:space="preserve"> </v>
          </cell>
          <cell r="O769">
            <v>15</v>
          </cell>
        </row>
        <row r="770">
          <cell r="A770">
            <v>6</v>
          </cell>
          <cell r="B770" t="str">
            <v xml:space="preserve"> 1.3.3.3.2.3</v>
          </cell>
          <cell r="C770" t="str">
            <v xml:space="preserve"> TUBULAÇÃO  </v>
          </cell>
          <cell r="H770">
            <v>0</v>
          </cell>
          <cell r="I770">
            <v>0</v>
          </cell>
          <cell r="J770" t="str">
            <v xml:space="preserve"> </v>
          </cell>
          <cell r="K770" t="str">
            <v xml:space="preserve"> </v>
          </cell>
          <cell r="L770" t="str">
            <v xml:space="preserve"> </v>
          </cell>
          <cell r="M770" t="str">
            <v xml:space="preserve"> </v>
          </cell>
          <cell r="N770" t="str">
            <v xml:space="preserve"> </v>
          </cell>
          <cell r="O770">
            <v>30</v>
          </cell>
        </row>
        <row r="771">
          <cell r="A771">
            <v>6</v>
          </cell>
          <cell r="B771" t="str">
            <v xml:space="preserve"> 1.3.3.3.2.4</v>
          </cell>
          <cell r="C771" t="str">
            <v xml:space="preserve"> ELÉTRICA  </v>
          </cell>
          <cell r="H771">
            <v>0</v>
          </cell>
          <cell r="I771">
            <v>0</v>
          </cell>
          <cell r="J771" t="str">
            <v xml:space="preserve"> </v>
          </cell>
          <cell r="K771" t="str">
            <v xml:space="preserve"> </v>
          </cell>
          <cell r="L771" t="str">
            <v xml:space="preserve"> </v>
          </cell>
          <cell r="M771" t="str">
            <v xml:space="preserve"> </v>
          </cell>
          <cell r="N771" t="str">
            <v xml:space="preserve"> </v>
          </cell>
          <cell r="O771">
            <v>10</v>
          </cell>
        </row>
        <row r="772">
          <cell r="A772">
            <v>6</v>
          </cell>
          <cell r="B772" t="str">
            <v xml:space="preserve"> 1.3.3.3.2.5</v>
          </cell>
          <cell r="C772" t="str">
            <v xml:space="preserve"> INSTRUMENTAÇÃO  </v>
          </cell>
          <cell r="H772">
            <v>0</v>
          </cell>
          <cell r="I772">
            <v>0</v>
          </cell>
          <cell r="J772" t="str">
            <v xml:space="preserve"> </v>
          </cell>
          <cell r="K772" t="str">
            <v xml:space="preserve"> </v>
          </cell>
          <cell r="L772" t="str">
            <v xml:space="preserve"> </v>
          </cell>
          <cell r="M772" t="str">
            <v xml:space="preserve"> </v>
          </cell>
          <cell r="N772" t="str">
            <v xml:space="preserve"> </v>
          </cell>
          <cell r="O772">
            <v>20</v>
          </cell>
        </row>
        <row r="773">
          <cell r="A773">
            <v>5</v>
          </cell>
          <cell r="B773" t="str">
            <v xml:space="preserve"> 1.3.3.3.3  </v>
          </cell>
          <cell r="C773" t="str">
            <v xml:space="preserve"> LIVRO DE PROJETO DE PRÉ DETALHAMENTO  </v>
          </cell>
          <cell r="H773">
            <v>0</v>
          </cell>
          <cell r="I773">
            <v>0</v>
          </cell>
          <cell r="J773" t="str">
            <v xml:space="preserve"> </v>
          </cell>
          <cell r="K773" t="str">
            <v xml:space="preserve"> </v>
          </cell>
          <cell r="L773" t="str">
            <v xml:space="preserve"> </v>
          </cell>
          <cell r="M773" t="str">
            <v xml:space="preserve"> </v>
          </cell>
          <cell r="N773">
            <v>2</v>
          </cell>
          <cell r="O773" t="str">
            <v xml:space="preserve"> </v>
          </cell>
        </row>
        <row r="774">
          <cell r="A774">
            <v>5</v>
          </cell>
          <cell r="B774" t="str">
            <v xml:space="preserve"> 1.3.3.3.4  </v>
          </cell>
          <cell r="C774" t="str">
            <v xml:space="preserve"> MAQUETE ELETRONICA  </v>
          </cell>
          <cell r="H774">
            <v>0</v>
          </cell>
          <cell r="I774">
            <v>0</v>
          </cell>
          <cell r="J774" t="str">
            <v xml:space="preserve"> </v>
          </cell>
          <cell r="K774" t="str">
            <v xml:space="preserve"> </v>
          </cell>
          <cell r="L774" t="str">
            <v xml:space="preserve"> </v>
          </cell>
          <cell r="M774" t="str">
            <v xml:space="preserve"> </v>
          </cell>
          <cell r="N774">
            <v>5</v>
          </cell>
          <cell r="O774" t="str">
            <v xml:space="preserve"> </v>
          </cell>
        </row>
        <row r="775">
          <cell r="C775" t="str">
            <v xml:space="preserve">SUB-TOTAL - OSBL INTERLIGAÇÕES ENTRE AS UNIDADES </v>
          </cell>
        </row>
        <row r="777">
          <cell r="C777" t="str">
            <v>TOTAL CARTEIRA DE PROPENO</v>
          </cell>
        </row>
        <row r="779">
          <cell r="A779">
            <v>2</v>
          </cell>
          <cell r="B779" t="str">
            <v>1.4</v>
          </cell>
          <cell r="C779" t="str">
            <v xml:space="preserve"> CARTEIRA DE SOLVENTE  </v>
          </cell>
          <cell r="J779" t="str">
            <v xml:space="preserve"> </v>
          </cell>
          <cell r="K779">
            <v>7</v>
          </cell>
          <cell r="L779" t="str">
            <v xml:space="preserve"> </v>
          </cell>
          <cell r="M779" t="str">
            <v xml:space="preserve"> </v>
          </cell>
          <cell r="N779" t="str">
            <v xml:space="preserve"> </v>
          </cell>
          <cell r="O779" t="str">
            <v xml:space="preserve"> </v>
          </cell>
        </row>
        <row r="780">
          <cell r="A780">
            <v>3</v>
          </cell>
          <cell r="B780" t="str">
            <v>1.4.1</v>
          </cell>
          <cell r="C780" t="str">
            <v xml:space="preserve">UNIDADE 2317 SOLVENTE  </v>
          </cell>
          <cell r="J780" t="str">
            <v xml:space="preserve"> </v>
          </cell>
          <cell r="K780" t="str">
            <v xml:space="preserve"> </v>
          </cell>
          <cell r="L780">
            <v>85</v>
          </cell>
          <cell r="M780" t="str">
            <v xml:space="preserve"> </v>
          </cell>
          <cell r="N780" t="str">
            <v xml:space="preserve"> </v>
          </cell>
          <cell r="O780" t="str">
            <v xml:space="preserve"> </v>
          </cell>
        </row>
        <row r="781">
          <cell r="A781">
            <v>4</v>
          </cell>
          <cell r="B781" t="str">
            <v xml:space="preserve"> 1.4.1.1  </v>
          </cell>
          <cell r="C781" t="str">
            <v xml:space="preserve"> MOBILIZAÇÃO  </v>
          </cell>
          <cell r="H781">
            <v>0</v>
          </cell>
          <cell r="I781">
            <v>0</v>
          </cell>
          <cell r="J781" t="str">
            <v xml:space="preserve"> </v>
          </cell>
          <cell r="K781" t="str">
            <v xml:space="preserve"> </v>
          </cell>
          <cell r="L781" t="str">
            <v xml:space="preserve"> </v>
          </cell>
          <cell r="M781">
            <v>10</v>
          </cell>
          <cell r="N781" t="str">
            <v xml:space="preserve"> </v>
          </cell>
          <cell r="O781" t="str">
            <v xml:space="preserve"> </v>
          </cell>
        </row>
        <row r="782">
          <cell r="A782">
            <v>5</v>
          </cell>
          <cell r="B782" t="str">
            <v xml:space="preserve"> 1.4.1.1.1  </v>
          </cell>
          <cell r="C782" t="str">
            <v xml:space="preserve"> KICK OFF MEETING  </v>
          </cell>
          <cell r="E782">
            <v>0.5</v>
          </cell>
          <cell r="F782">
            <v>1</v>
          </cell>
          <cell r="H782">
            <v>0</v>
          </cell>
          <cell r="I782">
            <v>0</v>
          </cell>
          <cell r="J782" t="str">
            <v xml:space="preserve"> </v>
          </cell>
          <cell r="K782" t="str">
            <v xml:space="preserve"> </v>
          </cell>
          <cell r="L782" t="str">
            <v xml:space="preserve"> </v>
          </cell>
          <cell r="M782" t="str">
            <v xml:space="preserve"> </v>
          </cell>
          <cell r="N782">
            <v>5</v>
          </cell>
          <cell r="O782" t="str">
            <v xml:space="preserve"> </v>
          </cell>
        </row>
        <row r="783">
          <cell r="A783">
            <v>5</v>
          </cell>
          <cell r="B783" t="str">
            <v xml:space="preserve"> 1.4.1.1.2  </v>
          </cell>
          <cell r="C783" t="str">
            <v xml:space="preserve"> MOBILIZAÇÃO, PLANEJAMENTO. MANUTENÇÃO  </v>
          </cell>
          <cell r="H783">
            <v>0</v>
          </cell>
          <cell r="I783">
            <v>0</v>
          </cell>
          <cell r="J783" t="str">
            <v xml:space="preserve"> </v>
          </cell>
          <cell r="K783" t="str">
            <v xml:space="preserve"> </v>
          </cell>
          <cell r="L783" t="str">
            <v xml:space="preserve"> </v>
          </cell>
          <cell r="M783" t="str">
            <v xml:space="preserve"> </v>
          </cell>
          <cell r="N783">
            <v>75</v>
          </cell>
          <cell r="O783" t="str">
            <v xml:space="preserve"> </v>
          </cell>
        </row>
        <row r="784">
          <cell r="A784">
            <v>6</v>
          </cell>
          <cell r="B784" t="str">
            <v xml:space="preserve"> 1.4.1.1.2.1  </v>
          </cell>
          <cell r="C784" t="str">
            <v xml:space="preserve"> MOBILIZAÇÃO DAS EQUIPES  </v>
          </cell>
          <cell r="H784">
            <v>0</v>
          </cell>
          <cell r="I784">
            <v>0</v>
          </cell>
          <cell r="J784" t="str">
            <v xml:space="preserve"> </v>
          </cell>
          <cell r="K784" t="str">
            <v xml:space="preserve"> </v>
          </cell>
          <cell r="L784" t="str">
            <v xml:space="preserve"> </v>
          </cell>
          <cell r="M784" t="str">
            <v xml:space="preserve"> </v>
          </cell>
          <cell r="N784" t="str">
            <v xml:space="preserve"> </v>
          </cell>
          <cell r="O784">
            <v>10</v>
          </cell>
        </row>
        <row r="785">
          <cell r="B785" t="str">
            <v>1.4.1.1.2.1.1</v>
          </cell>
          <cell r="C785" t="str">
            <v xml:space="preserve"> MOBILIZAÇÃO DA EQUIPE NO ESCRITÓRIO SEDE DA CONTRATADA</v>
          </cell>
          <cell r="E785">
            <v>3.7500000000000006E-2</v>
          </cell>
          <cell r="F785">
            <v>1</v>
          </cell>
          <cell r="H785">
            <v>0</v>
          </cell>
          <cell r="I785">
            <v>0</v>
          </cell>
        </row>
        <row r="786">
          <cell r="B786" t="str">
            <v>1.4.1.1.2.1.2</v>
          </cell>
          <cell r="C786" t="str">
            <v xml:space="preserve"> MOBILIZAÇÃO DA EQUIPE MÍNIMA LOTADA NA UM-REPAR</v>
          </cell>
          <cell r="E786">
            <v>0.71250000000000002</v>
          </cell>
          <cell r="F786">
            <v>1</v>
          </cell>
          <cell r="H786">
            <v>0</v>
          </cell>
          <cell r="I786">
            <v>0</v>
          </cell>
        </row>
        <row r="787">
          <cell r="A787">
            <v>6</v>
          </cell>
          <cell r="B787" t="str">
            <v xml:space="preserve">1.4.1.1.2.2  </v>
          </cell>
          <cell r="C787" t="str">
            <v xml:space="preserve"> PLANEJAMENTO  </v>
          </cell>
          <cell r="H787">
            <v>0</v>
          </cell>
          <cell r="I787">
            <v>0</v>
          </cell>
          <cell r="J787" t="str">
            <v xml:space="preserve"> </v>
          </cell>
          <cell r="K787" t="str">
            <v xml:space="preserve"> </v>
          </cell>
          <cell r="L787" t="str">
            <v xml:space="preserve"> </v>
          </cell>
          <cell r="M787" t="str">
            <v xml:space="preserve"> </v>
          </cell>
          <cell r="N787" t="str">
            <v xml:space="preserve"> </v>
          </cell>
          <cell r="O787">
            <v>40</v>
          </cell>
        </row>
        <row r="788">
          <cell r="B788" t="str">
            <v>1.4.1.1.2.2.1</v>
          </cell>
          <cell r="C788" t="str">
            <v>ORGANIZAÇÃO, RESPONSABILIDADE, AUTORIDADE E RECURSOS</v>
          </cell>
          <cell r="H788">
            <v>0</v>
          </cell>
          <cell r="I788">
            <v>0</v>
          </cell>
        </row>
        <row r="789">
          <cell r="B789" t="str">
            <v>1.4.1.1.2.2.1.1</v>
          </cell>
          <cell r="C789" t="str">
            <v>ORGANOGRAMAS</v>
          </cell>
          <cell r="E789">
            <v>0.15000000000000002</v>
          </cell>
          <cell r="F789">
            <v>1</v>
          </cell>
          <cell r="H789">
            <v>0</v>
          </cell>
          <cell r="I789">
            <v>0</v>
          </cell>
        </row>
        <row r="790">
          <cell r="B790" t="str">
            <v>1.4.1.1.2.2.1.2</v>
          </cell>
          <cell r="C790" t="str">
            <v>CURRÍCULOS</v>
          </cell>
          <cell r="E790">
            <v>0.15000000000000002</v>
          </cell>
          <cell r="F790">
            <v>1</v>
          </cell>
          <cell r="H790">
            <v>0</v>
          </cell>
          <cell r="I790">
            <v>0</v>
          </cell>
        </row>
        <row r="791">
          <cell r="B791" t="str">
            <v>1.4.1.1.2.2.2</v>
          </cell>
          <cell r="C791" t="str">
            <v>RECURSOS</v>
          </cell>
          <cell r="H791">
            <v>0</v>
          </cell>
          <cell r="I791">
            <v>0</v>
          </cell>
        </row>
        <row r="792">
          <cell r="B792" t="str">
            <v>1.4.1.1.2.2.2.1</v>
          </cell>
          <cell r="C792" t="str">
            <v>HISTOGRAMA DE MÃO DE OBRA</v>
          </cell>
          <cell r="E792">
            <v>0.30000000000000004</v>
          </cell>
          <cell r="F792">
            <v>1</v>
          </cell>
          <cell r="H792">
            <v>0</v>
          </cell>
          <cell r="I792">
            <v>0</v>
          </cell>
        </row>
        <row r="793">
          <cell r="B793" t="str">
            <v>1.4.1.1.2.2.3</v>
          </cell>
          <cell r="C793" t="str">
            <v>PROCEDIMENTO DE PLANEJAMENTO DE PROJETO</v>
          </cell>
          <cell r="H793">
            <v>0</v>
          </cell>
          <cell r="I793">
            <v>0</v>
          </cell>
        </row>
        <row r="794">
          <cell r="B794" t="str">
            <v>1.4.1.1.2.2.3.1</v>
          </cell>
          <cell r="C794" t="str">
            <v>EAP DETALHADA</v>
          </cell>
          <cell r="E794">
            <v>0.27000000000000013</v>
          </cell>
          <cell r="F794">
            <v>1</v>
          </cell>
          <cell r="H794">
            <v>0</v>
          </cell>
          <cell r="I794">
            <v>0</v>
          </cell>
        </row>
        <row r="795">
          <cell r="B795" t="str">
            <v>1.4.1.1.2.2.3.2</v>
          </cell>
          <cell r="C795" t="str">
            <v>LISTA DE DOCUMENTOS DA U-2316 - UHDS</v>
          </cell>
          <cell r="E795">
            <v>0.3600000000000001</v>
          </cell>
          <cell r="F795">
            <v>1</v>
          </cell>
          <cell r="H795">
            <v>0</v>
          </cell>
          <cell r="I795">
            <v>0</v>
          </cell>
        </row>
        <row r="796">
          <cell r="B796" t="str">
            <v>1.4.1.1.2.2.3.3</v>
          </cell>
          <cell r="C796" t="str">
            <v>CRONOGRAMA DE EXECUÇÃO FÍSICA DETALHADO</v>
          </cell>
          <cell r="E796">
            <v>0.3600000000000001</v>
          </cell>
          <cell r="F796">
            <v>1</v>
          </cell>
          <cell r="H796">
            <v>0</v>
          </cell>
          <cell r="I796">
            <v>0</v>
          </cell>
        </row>
        <row r="797">
          <cell r="B797" t="str">
            <v>1.4.1.1.2.2.3.4</v>
          </cell>
          <cell r="C797" t="str">
            <v>CURVA DE EXECUÇÃO FÍSICA</v>
          </cell>
          <cell r="E797">
            <v>0.18000000000000005</v>
          </cell>
          <cell r="F797">
            <v>1</v>
          </cell>
          <cell r="H797">
            <v>0</v>
          </cell>
          <cell r="I797">
            <v>0</v>
          </cell>
        </row>
        <row r="798">
          <cell r="B798" t="str">
            <v>1.4.1.1.2.2.3.5</v>
          </cell>
          <cell r="C798" t="str">
            <v>CRONOGRAMA DE EXECUÇÃO FÍSICA-FINANCEIRO DETALHADO</v>
          </cell>
          <cell r="E798">
            <v>0.18000000000000005</v>
          </cell>
          <cell r="F798">
            <v>1</v>
          </cell>
          <cell r="H798">
            <v>0</v>
          </cell>
          <cell r="I798">
            <v>0</v>
          </cell>
        </row>
        <row r="799">
          <cell r="B799" t="str">
            <v>1.4.1.1.2.2.3.6</v>
          </cell>
          <cell r="C799" t="str">
            <v>CURVA DE EXECUÇÃO FÍSICA-FINANCEIRA</v>
          </cell>
          <cell r="E799">
            <v>0.18000000000000005</v>
          </cell>
          <cell r="F799">
            <v>1</v>
          </cell>
          <cell r="H799">
            <v>0</v>
          </cell>
          <cell r="I799">
            <v>0</v>
          </cell>
        </row>
        <row r="800">
          <cell r="B800" t="str">
            <v>1.4.1.1.2.2.3.7</v>
          </cell>
          <cell r="C800" t="str">
            <v>PROCEDIMENTO DE MEDIÇÃO DE SERVIÇOS</v>
          </cell>
          <cell r="E800">
            <v>0.27000000000000013</v>
          </cell>
          <cell r="F800">
            <v>1</v>
          </cell>
          <cell r="H800">
            <v>0</v>
          </cell>
          <cell r="I800">
            <v>0</v>
          </cell>
        </row>
        <row r="801">
          <cell r="B801" t="str">
            <v>1.4.1.1.2.2.4</v>
          </cell>
          <cell r="C801" t="str">
            <v>PROCEDIMENTOS DE QSMS</v>
          </cell>
          <cell r="H801">
            <v>0</v>
          </cell>
          <cell r="I801">
            <v>0</v>
          </cell>
        </row>
        <row r="802">
          <cell r="B802" t="str">
            <v>1.4.1.1.2.2.4.1</v>
          </cell>
          <cell r="C802" t="str">
            <v>MANUAL DA QUALIDADE DE PROJETO DE PRÉ-DETALHAMENTO</v>
          </cell>
          <cell r="E802">
            <v>0.42000000000000004</v>
          </cell>
          <cell r="F802">
            <v>1</v>
          </cell>
          <cell r="H802">
            <v>0</v>
          </cell>
          <cell r="I802">
            <v>0</v>
          </cell>
        </row>
        <row r="803">
          <cell r="B803" t="str">
            <v>1.4.1.1.2.2.4.2</v>
          </cell>
          <cell r="C803" t="str">
            <v>PLANO DA QUALIDADE</v>
          </cell>
          <cell r="E803">
            <v>0.18000000000000005</v>
          </cell>
          <cell r="F803">
            <v>1</v>
          </cell>
          <cell r="H803">
            <v>0</v>
          </cell>
          <cell r="I803">
            <v>0</v>
          </cell>
        </row>
        <row r="804">
          <cell r="A804">
            <v>6</v>
          </cell>
          <cell r="B804" t="str">
            <v xml:space="preserve"> 1.4.1.1.2.3  </v>
          </cell>
          <cell r="C804" t="str">
            <v xml:space="preserve"> MANUTENÇÃO DAS EQUIPES  </v>
          </cell>
          <cell r="H804">
            <v>0</v>
          </cell>
          <cell r="I804">
            <v>0</v>
          </cell>
          <cell r="J804" t="str">
            <v xml:space="preserve"> </v>
          </cell>
          <cell r="K804" t="str">
            <v xml:space="preserve"> </v>
          </cell>
          <cell r="L804" t="str">
            <v xml:space="preserve"> </v>
          </cell>
          <cell r="M804" t="str">
            <v xml:space="preserve"> </v>
          </cell>
          <cell r="N804" t="str">
            <v xml:space="preserve"> </v>
          </cell>
          <cell r="O804">
            <v>50</v>
          </cell>
        </row>
        <row r="805">
          <cell r="B805" t="str">
            <v xml:space="preserve"> 1.4.1.1.2.3.1</v>
          </cell>
          <cell r="C805" t="str">
            <v>MANUTENÇÃO DA EQUIPE NO ESCRITÓRIO SEDE DA CONTRATADA</v>
          </cell>
          <cell r="E805">
            <v>0</v>
          </cell>
          <cell r="F805">
            <v>1</v>
          </cell>
          <cell r="H805">
            <v>0</v>
          </cell>
          <cell r="I805">
            <v>0</v>
          </cell>
        </row>
        <row r="806">
          <cell r="B806" t="str">
            <v xml:space="preserve"> 1.4.1.1.2.3.2</v>
          </cell>
          <cell r="C806" t="str">
            <v>MANUTENÇÃO DA EQUIPE MÍNIMA LOTADA NA UM-REPAR</v>
          </cell>
          <cell r="E806">
            <v>0</v>
          </cell>
          <cell r="F806">
            <v>1</v>
          </cell>
          <cell r="H806">
            <v>0</v>
          </cell>
          <cell r="I806">
            <v>0</v>
          </cell>
        </row>
        <row r="807">
          <cell r="A807">
            <v>5</v>
          </cell>
          <cell r="B807" t="str">
            <v xml:space="preserve"> 1.4.1.1.3  </v>
          </cell>
          <cell r="C807" t="str">
            <v xml:space="preserve"> DESMOBILIZAÇÃO  </v>
          </cell>
          <cell r="E807">
            <v>2</v>
          </cell>
          <cell r="F807">
            <v>1</v>
          </cell>
          <cell r="H807">
            <v>0</v>
          </cell>
          <cell r="I807">
            <v>0</v>
          </cell>
          <cell r="J807" t="str">
            <v xml:space="preserve"> </v>
          </cell>
          <cell r="K807" t="str">
            <v xml:space="preserve"> </v>
          </cell>
          <cell r="L807" t="str">
            <v xml:space="preserve"> </v>
          </cell>
          <cell r="M807" t="str">
            <v xml:space="preserve"> </v>
          </cell>
          <cell r="N807">
            <v>20</v>
          </cell>
          <cell r="O807" t="str">
            <v xml:space="preserve"> </v>
          </cell>
        </row>
        <row r="808">
          <cell r="A808">
            <v>4</v>
          </cell>
          <cell r="B808" t="str">
            <v xml:space="preserve"> 1.4.1.2  </v>
          </cell>
          <cell r="C808" t="str">
            <v xml:space="preserve"> INFRA-ESTRUTURA  </v>
          </cell>
          <cell r="H808">
            <v>0</v>
          </cell>
          <cell r="I808">
            <v>0</v>
          </cell>
          <cell r="J808" t="str">
            <v xml:space="preserve"> </v>
          </cell>
          <cell r="K808" t="str">
            <v xml:space="preserve"> </v>
          </cell>
          <cell r="L808" t="str">
            <v xml:space="preserve"> </v>
          </cell>
          <cell r="M808">
            <v>8</v>
          </cell>
          <cell r="N808" t="str">
            <v xml:space="preserve"> </v>
          </cell>
          <cell r="O808" t="str">
            <v xml:space="preserve"> </v>
          </cell>
        </row>
        <row r="809">
          <cell r="A809">
            <v>5</v>
          </cell>
          <cell r="B809" t="str">
            <v xml:space="preserve"> 1.4.1.2.1  </v>
          </cell>
          <cell r="C809" t="str">
            <v xml:space="preserve"> ESCRITÓRIO DA CONTRATADA NA UN-REPAR  </v>
          </cell>
          <cell r="H809">
            <v>0</v>
          </cell>
          <cell r="I809">
            <v>0</v>
          </cell>
          <cell r="J809" t="str">
            <v xml:space="preserve"> </v>
          </cell>
          <cell r="K809" t="str">
            <v xml:space="preserve"> </v>
          </cell>
          <cell r="L809" t="str">
            <v xml:space="preserve"> </v>
          </cell>
          <cell r="M809" t="str">
            <v xml:space="preserve"> </v>
          </cell>
          <cell r="N809">
            <v>100</v>
          </cell>
          <cell r="O809" t="str">
            <v xml:space="preserve"> </v>
          </cell>
        </row>
        <row r="810">
          <cell r="B810" t="str">
            <v xml:space="preserve"> 1.4.1.2.1.1</v>
          </cell>
          <cell r="C810" t="str">
            <v xml:space="preserve">IMPLANTAÇÃO DO ESCRITÓRIO DA CONTRATADA NA UN-REPAR  </v>
          </cell>
          <cell r="E810">
            <v>0</v>
          </cell>
          <cell r="F810">
            <v>1</v>
          </cell>
          <cell r="H810">
            <v>0</v>
          </cell>
          <cell r="I810">
            <v>0</v>
          </cell>
          <cell r="O810">
            <v>10</v>
          </cell>
        </row>
        <row r="811">
          <cell r="B811" t="str">
            <v xml:space="preserve"> 1.4.1.2.1.2</v>
          </cell>
          <cell r="C811" t="str">
            <v xml:space="preserve">MANUTENÇÃO ESCRITÓRIO DA CONTRATADA NA UN-REPAR  </v>
          </cell>
          <cell r="E811">
            <v>0</v>
          </cell>
          <cell r="F811">
            <v>1</v>
          </cell>
          <cell r="H811">
            <v>0</v>
          </cell>
          <cell r="I811">
            <v>0</v>
          </cell>
          <cell r="O811">
            <v>90</v>
          </cell>
        </row>
        <row r="812">
          <cell r="A812">
            <v>4</v>
          </cell>
          <cell r="B812" t="str">
            <v xml:space="preserve"> 1.4.1.3  </v>
          </cell>
          <cell r="C812" t="str">
            <v xml:space="preserve"> PROJETOS CIVIS E ELETRONICOS  </v>
          </cell>
          <cell r="H812">
            <v>0</v>
          </cell>
          <cell r="I812">
            <v>0</v>
          </cell>
          <cell r="J812" t="str">
            <v xml:space="preserve"> </v>
          </cell>
          <cell r="K812" t="str">
            <v xml:space="preserve"> </v>
          </cell>
          <cell r="L812" t="str">
            <v xml:space="preserve"> </v>
          </cell>
          <cell r="M812">
            <v>82</v>
          </cell>
          <cell r="N812" t="str">
            <v xml:space="preserve"> </v>
          </cell>
          <cell r="O812" t="str">
            <v xml:space="preserve"> </v>
          </cell>
        </row>
        <row r="813">
          <cell r="A813">
            <v>5</v>
          </cell>
          <cell r="B813" t="str">
            <v xml:space="preserve"> 1.4.1.3.1  </v>
          </cell>
          <cell r="C813" t="str">
            <v xml:space="preserve"> CIVIL  </v>
          </cell>
          <cell r="H813">
            <v>0</v>
          </cell>
          <cell r="I813">
            <v>0</v>
          </cell>
          <cell r="J813" t="str">
            <v xml:space="preserve"> </v>
          </cell>
          <cell r="K813" t="str">
            <v xml:space="preserve"> </v>
          </cell>
          <cell r="L813" t="str">
            <v xml:space="preserve"> </v>
          </cell>
          <cell r="M813" t="str">
            <v xml:space="preserve"> </v>
          </cell>
          <cell r="N813">
            <v>15</v>
          </cell>
          <cell r="O813" t="str">
            <v xml:space="preserve"> </v>
          </cell>
        </row>
        <row r="814">
          <cell r="A814">
            <v>6</v>
          </cell>
          <cell r="B814" t="str">
            <v xml:space="preserve"> 1.4.1.3.1.1  </v>
          </cell>
          <cell r="C814" t="str">
            <v xml:space="preserve"> ESTRUTURA  </v>
          </cell>
          <cell r="H814">
            <v>0</v>
          </cell>
          <cell r="I814">
            <v>0</v>
          </cell>
          <cell r="J814" t="str">
            <v xml:space="preserve"> </v>
          </cell>
          <cell r="K814" t="str">
            <v xml:space="preserve"> </v>
          </cell>
          <cell r="L814" t="str">
            <v xml:space="preserve"> </v>
          </cell>
          <cell r="M814" t="str">
            <v xml:space="preserve"> </v>
          </cell>
          <cell r="N814" t="str">
            <v xml:space="preserve"> </v>
          </cell>
          <cell r="O814">
            <v>40</v>
          </cell>
        </row>
        <row r="815">
          <cell r="A815">
            <v>6</v>
          </cell>
          <cell r="B815" t="str">
            <v xml:space="preserve"> 1.4.1.3.1.2  </v>
          </cell>
          <cell r="C815" t="str">
            <v xml:space="preserve"> ARQUITETONICO  </v>
          </cell>
          <cell r="H815">
            <v>0</v>
          </cell>
          <cell r="I815">
            <v>0</v>
          </cell>
          <cell r="J815" t="str">
            <v xml:space="preserve"> </v>
          </cell>
          <cell r="K815" t="str">
            <v xml:space="preserve"> </v>
          </cell>
          <cell r="L815" t="str">
            <v xml:space="preserve"> </v>
          </cell>
          <cell r="M815" t="str">
            <v xml:space="preserve"> </v>
          </cell>
          <cell r="N815" t="str">
            <v xml:space="preserve"> </v>
          </cell>
          <cell r="O815">
            <v>30</v>
          </cell>
        </row>
        <row r="816">
          <cell r="A816">
            <v>6</v>
          </cell>
          <cell r="B816" t="str">
            <v xml:space="preserve"> 1.4.1.3.1.3  </v>
          </cell>
          <cell r="C816" t="str">
            <v xml:space="preserve"> UNDERGROUD  </v>
          </cell>
          <cell r="H816">
            <v>0</v>
          </cell>
          <cell r="I816">
            <v>0</v>
          </cell>
          <cell r="J816" t="str">
            <v xml:space="preserve"> </v>
          </cell>
          <cell r="K816" t="str">
            <v xml:space="preserve"> </v>
          </cell>
          <cell r="L816" t="str">
            <v xml:space="preserve"> </v>
          </cell>
          <cell r="M816" t="str">
            <v xml:space="preserve"> </v>
          </cell>
          <cell r="N816" t="str">
            <v xml:space="preserve"> </v>
          </cell>
          <cell r="O816">
            <v>30</v>
          </cell>
        </row>
        <row r="817">
          <cell r="A817">
            <v>5</v>
          </cell>
          <cell r="B817" t="str">
            <v xml:space="preserve"> 1.4.1.3.2  </v>
          </cell>
          <cell r="C817" t="str">
            <v xml:space="preserve"> ELETROMECÂNICOS  </v>
          </cell>
          <cell r="H817">
            <v>0</v>
          </cell>
          <cell r="I817">
            <v>0</v>
          </cell>
          <cell r="J817" t="str">
            <v xml:space="preserve"> </v>
          </cell>
          <cell r="K817" t="str">
            <v xml:space="preserve"> </v>
          </cell>
          <cell r="L817" t="str">
            <v xml:space="preserve"> </v>
          </cell>
          <cell r="M817" t="str">
            <v xml:space="preserve"> </v>
          </cell>
          <cell r="N817">
            <v>78</v>
          </cell>
          <cell r="O817" t="str">
            <v xml:space="preserve"> </v>
          </cell>
        </row>
        <row r="818">
          <cell r="A818">
            <v>6</v>
          </cell>
          <cell r="B818" t="str">
            <v xml:space="preserve"> 1.4.1.3.2.1  </v>
          </cell>
          <cell r="C818" t="str">
            <v xml:space="preserve"> PROCESSO  </v>
          </cell>
          <cell r="H818">
            <v>0</v>
          </cell>
          <cell r="I818">
            <v>0</v>
          </cell>
          <cell r="J818" t="str">
            <v xml:space="preserve"> </v>
          </cell>
          <cell r="K818" t="str">
            <v xml:space="preserve"> </v>
          </cell>
          <cell r="L818" t="str">
            <v xml:space="preserve"> </v>
          </cell>
          <cell r="M818" t="str">
            <v xml:space="preserve"> </v>
          </cell>
          <cell r="N818" t="str">
            <v xml:space="preserve"> </v>
          </cell>
          <cell r="O818">
            <v>25</v>
          </cell>
        </row>
        <row r="819">
          <cell r="A819">
            <v>6</v>
          </cell>
          <cell r="B819" t="str">
            <v xml:space="preserve"> 1.4.1.3.2.2  </v>
          </cell>
          <cell r="C819" t="str">
            <v xml:space="preserve"> EQUIPAMENTOS  </v>
          </cell>
          <cell r="H819">
            <v>0</v>
          </cell>
          <cell r="I819">
            <v>0</v>
          </cell>
          <cell r="J819" t="str">
            <v xml:space="preserve"> </v>
          </cell>
          <cell r="K819" t="str">
            <v xml:space="preserve"> </v>
          </cell>
          <cell r="L819" t="str">
            <v xml:space="preserve"> </v>
          </cell>
          <cell r="M819" t="str">
            <v xml:space="preserve"> </v>
          </cell>
          <cell r="N819" t="str">
            <v xml:space="preserve"> </v>
          </cell>
          <cell r="O819">
            <v>15</v>
          </cell>
        </row>
        <row r="820">
          <cell r="A820">
            <v>6</v>
          </cell>
          <cell r="B820" t="str">
            <v xml:space="preserve"> 1.4.1.3.2.3  </v>
          </cell>
          <cell r="C820" t="str">
            <v xml:space="preserve"> TUBULAÇÃO  </v>
          </cell>
          <cell r="H820">
            <v>0</v>
          </cell>
          <cell r="I820">
            <v>0</v>
          </cell>
          <cell r="J820" t="str">
            <v xml:space="preserve"> </v>
          </cell>
          <cell r="K820" t="str">
            <v xml:space="preserve"> </v>
          </cell>
          <cell r="L820" t="str">
            <v xml:space="preserve"> </v>
          </cell>
          <cell r="M820" t="str">
            <v xml:space="preserve"> </v>
          </cell>
          <cell r="N820" t="str">
            <v xml:space="preserve"> </v>
          </cell>
          <cell r="O820">
            <v>30</v>
          </cell>
        </row>
        <row r="821">
          <cell r="A821">
            <v>6</v>
          </cell>
          <cell r="B821" t="str">
            <v xml:space="preserve"> 1.4.1.3.2.4  </v>
          </cell>
          <cell r="C821" t="str">
            <v xml:space="preserve"> ELÉTRICA  </v>
          </cell>
          <cell r="H821">
            <v>0</v>
          </cell>
          <cell r="I821">
            <v>0</v>
          </cell>
          <cell r="J821" t="str">
            <v xml:space="preserve"> </v>
          </cell>
          <cell r="K821" t="str">
            <v xml:space="preserve"> </v>
          </cell>
          <cell r="L821" t="str">
            <v xml:space="preserve"> </v>
          </cell>
          <cell r="M821" t="str">
            <v xml:space="preserve"> </v>
          </cell>
          <cell r="N821" t="str">
            <v xml:space="preserve"> </v>
          </cell>
          <cell r="O821">
            <v>10</v>
          </cell>
        </row>
        <row r="822">
          <cell r="A822">
            <v>6</v>
          </cell>
          <cell r="B822" t="str">
            <v xml:space="preserve"> 1.4.1.3.2.5  </v>
          </cell>
          <cell r="C822" t="str">
            <v xml:space="preserve"> INSTRUMENTAÇÃO  </v>
          </cell>
          <cell r="H822">
            <v>0</v>
          </cell>
          <cell r="I822">
            <v>0</v>
          </cell>
          <cell r="J822" t="str">
            <v xml:space="preserve"> </v>
          </cell>
          <cell r="K822" t="str">
            <v xml:space="preserve"> </v>
          </cell>
          <cell r="L822" t="str">
            <v xml:space="preserve"> </v>
          </cell>
          <cell r="M822" t="str">
            <v xml:space="preserve"> </v>
          </cell>
          <cell r="N822" t="str">
            <v xml:space="preserve"> </v>
          </cell>
          <cell r="O822">
            <v>20</v>
          </cell>
        </row>
        <row r="823">
          <cell r="A823">
            <v>5</v>
          </cell>
          <cell r="B823" t="str">
            <v xml:space="preserve"> 1.4.1.3.3  </v>
          </cell>
          <cell r="C823" t="str">
            <v xml:space="preserve"> LIVRO DE PROJETO DE PRÉ DETALHAMENTO  </v>
          </cell>
          <cell r="H823">
            <v>0</v>
          </cell>
          <cell r="I823">
            <v>0</v>
          </cell>
          <cell r="J823" t="str">
            <v xml:space="preserve"> </v>
          </cell>
          <cell r="K823" t="str">
            <v xml:space="preserve"> </v>
          </cell>
          <cell r="L823" t="str">
            <v xml:space="preserve"> </v>
          </cell>
          <cell r="M823" t="str">
            <v xml:space="preserve"> </v>
          </cell>
          <cell r="N823">
            <v>2</v>
          </cell>
          <cell r="O823" t="str">
            <v xml:space="preserve"> </v>
          </cell>
        </row>
        <row r="824">
          <cell r="A824">
            <v>5</v>
          </cell>
          <cell r="B824" t="str">
            <v xml:space="preserve"> 1.4.1.3.4  </v>
          </cell>
          <cell r="C824" t="str">
            <v xml:space="preserve"> MAQUETE ELETRONICA  </v>
          </cell>
          <cell r="H824">
            <v>0</v>
          </cell>
          <cell r="I824">
            <v>0</v>
          </cell>
          <cell r="J824" t="str">
            <v xml:space="preserve"> </v>
          </cell>
          <cell r="K824" t="str">
            <v xml:space="preserve"> </v>
          </cell>
          <cell r="L824" t="str">
            <v xml:space="preserve"> </v>
          </cell>
          <cell r="M824" t="str">
            <v xml:space="preserve"> </v>
          </cell>
          <cell r="N824">
            <v>5</v>
          </cell>
          <cell r="O824" t="str">
            <v xml:space="preserve"> </v>
          </cell>
        </row>
        <row r="825">
          <cell r="C825" t="str">
            <v xml:space="preserve">SUB-TOTAL - UNIDADE 2317 SOLVENTE </v>
          </cell>
        </row>
        <row r="827">
          <cell r="A827">
            <v>3</v>
          </cell>
          <cell r="B827" t="str">
            <v>1.4.2</v>
          </cell>
          <cell r="C827" t="str">
            <v>OSBL INTERLIGAÇÕES ENTRE AS UNIDADES</v>
          </cell>
          <cell r="H827">
            <v>0</v>
          </cell>
          <cell r="I827">
            <v>0</v>
          </cell>
          <cell r="J827" t="str">
            <v xml:space="preserve"> </v>
          </cell>
          <cell r="K827" t="str">
            <v xml:space="preserve"> </v>
          </cell>
          <cell r="L827">
            <v>15</v>
          </cell>
          <cell r="M827" t="str">
            <v xml:space="preserve"> </v>
          </cell>
          <cell r="N827" t="str">
            <v xml:space="preserve"> </v>
          </cell>
          <cell r="O827" t="str">
            <v xml:space="preserve"> </v>
          </cell>
        </row>
        <row r="828">
          <cell r="A828">
            <v>4</v>
          </cell>
          <cell r="B828" t="str">
            <v xml:space="preserve"> 1.4.2.1  </v>
          </cell>
          <cell r="C828" t="str">
            <v xml:space="preserve"> MOBILIZAÇÃO  </v>
          </cell>
          <cell r="H828">
            <v>0</v>
          </cell>
          <cell r="I828">
            <v>0</v>
          </cell>
          <cell r="J828" t="str">
            <v xml:space="preserve"> </v>
          </cell>
          <cell r="K828" t="str">
            <v xml:space="preserve"> </v>
          </cell>
          <cell r="L828" t="str">
            <v xml:space="preserve"> </v>
          </cell>
          <cell r="M828">
            <v>10</v>
          </cell>
          <cell r="N828" t="str">
            <v xml:space="preserve"> </v>
          </cell>
          <cell r="O828" t="str">
            <v xml:space="preserve"> </v>
          </cell>
        </row>
        <row r="829">
          <cell r="A829">
            <v>5</v>
          </cell>
          <cell r="B829" t="str">
            <v xml:space="preserve"> 1.4.2.1.1  </v>
          </cell>
          <cell r="C829" t="str">
            <v xml:space="preserve"> KICK OFF MEETING  </v>
          </cell>
          <cell r="E829">
            <v>0.5</v>
          </cell>
          <cell r="F829">
            <v>1</v>
          </cell>
          <cell r="H829">
            <v>0</v>
          </cell>
          <cell r="I829">
            <v>0</v>
          </cell>
          <cell r="J829" t="str">
            <v xml:space="preserve"> </v>
          </cell>
          <cell r="K829" t="str">
            <v xml:space="preserve"> </v>
          </cell>
          <cell r="L829" t="str">
            <v xml:space="preserve"> </v>
          </cell>
          <cell r="M829" t="str">
            <v xml:space="preserve"> </v>
          </cell>
          <cell r="N829">
            <v>5</v>
          </cell>
          <cell r="O829" t="str">
            <v xml:space="preserve"> </v>
          </cell>
        </row>
        <row r="830">
          <cell r="A830">
            <v>5</v>
          </cell>
          <cell r="B830" t="str">
            <v xml:space="preserve"> 1.4.2.1.2  </v>
          </cell>
          <cell r="C830" t="str">
            <v xml:space="preserve"> MOBILIZAÇÃO, PLANEJAMENTO. MANUTENÇÃO  </v>
          </cell>
          <cell r="H830">
            <v>0</v>
          </cell>
          <cell r="I830">
            <v>0</v>
          </cell>
          <cell r="J830" t="str">
            <v xml:space="preserve"> </v>
          </cell>
          <cell r="K830" t="str">
            <v xml:space="preserve"> </v>
          </cell>
          <cell r="L830" t="str">
            <v xml:space="preserve"> </v>
          </cell>
          <cell r="M830" t="str">
            <v xml:space="preserve"> </v>
          </cell>
          <cell r="N830">
            <v>75</v>
          </cell>
          <cell r="O830" t="str">
            <v xml:space="preserve"> </v>
          </cell>
        </row>
        <row r="831">
          <cell r="A831">
            <v>6</v>
          </cell>
          <cell r="B831" t="str">
            <v xml:space="preserve"> 1.4.2.1.2.1  </v>
          </cell>
          <cell r="C831" t="str">
            <v xml:space="preserve"> MOBILIZAÇÃO DAS EQUIPES  </v>
          </cell>
          <cell r="H831">
            <v>0</v>
          </cell>
          <cell r="I831">
            <v>0</v>
          </cell>
          <cell r="J831" t="str">
            <v xml:space="preserve"> </v>
          </cell>
          <cell r="K831" t="str">
            <v xml:space="preserve"> </v>
          </cell>
          <cell r="L831" t="str">
            <v xml:space="preserve"> </v>
          </cell>
          <cell r="M831" t="str">
            <v xml:space="preserve"> </v>
          </cell>
          <cell r="N831" t="str">
            <v xml:space="preserve"> </v>
          </cell>
          <cell r="O831">
            <v>10</v>
          </cell>
        </row>
        <row r="832">
          <cell r="B832" t="str">
            <v>1.4.2.1.2.1.1</v>
          </cell>
          <cell r="C832" t="str">
            <v xml:space="preserve"> MOBILIZAÇÃO DA EQUIPE NO ESCRITÓRIO SEDE DA CONTRATADA</v>
          </cell>
          <cell r="E832">
            <v>3.7499999999999992E-2</v>
          </cell>
          <cell r="F832">
            <v>1</v>
          </cell>
          <cell r="H832">
            <v>0</v>
          </cell>
          <cell r="I832">
            <v>0</v>
          </cell>
        </row>
        <row r="833">
          <cell r="B833" t="str">
            <v>1.4.2.1.2.1.2</v>
          </cell>
          <cell r="C833" t="str">
            <v xml:space="preserve"> MOBILIZAÇÃO DA EQUIPE MÍNIMA LOTADA NA UM-REPAR</v>
          </cell>
          <cell r="E833">
            <v>0.7124999999999998</v>
          </cell>
          <cell r="F833">
            <v>1</v>
          </cell>
          <cell r="H833">
            <v>0</v>
          </cell>
          <cell r="I833">
            <v>0</v>
          </cell>
        </row>
        <row r="834">
          <cell r="A834">
            <v>6</v>
          </cell>
          <cell r="B834" t="str">
            <v xml:space="preserve">1.4.2.1.2.2  </v>
          </cell>
          <cell r="C834" t="str">
            <v xml:space="preserve"> PLANEJAMENTO  </v>
          </cell>
          <cell r="H834">
            <v>0</v>
          </cell>
          <cell r="I834">
            <v>0</v>
          </cell>
          <cell r="J834" t="str">
            <v xml:space="preserve"> </v>
          </cell>
          <cell r="K834" t="str">
            <v xml:space="preserve"> </v>
          </cell>
          <cell r="L834" t="str">
            <v xml:space="preserve"> </v>
          </cell>
          <cell r="M834" t="str">
            <v xml:space="preserve"> </v>
          </cell>
          <cell r="N834" t="str">
            <v xml:space="preserve"> </v>
          </cell>
          <cell r="O834">
            <v>40</v>
          </cell>
        </row>
        <row r="835">
          <cell r="B835" t="str">
            <v>1.4.2.1.2.2.1</v>
          </cell>
          <cell r="C835" t="str">
            <v>ORGANIZAÇÃO, RESPONSABILIDADE, AUTORIDADE E RECURSOS</v>
          </cell>
          <cell r="H835">
            <v>0</v>
          </cell>
          <cell r="I835">
            <v>0</v>
          </cell>
        </row>
        <row r="836">
          <cell r="B836" t="str">
            <v>1.4.2.1.2.2.1.1</v>
          </cell>
          <cell r="C836" t="str">
            <v>ORGANOGRAMAS</v>
          </cell>
          <cell r="E836">
            <v>0.14999999999999997</v>
          </cell>
          <cell r="F836">
            <v>1</v>
          </cell>
          <cell r="H836">
            <v>0</v>
          </cell>
          <cell r="I836">
            <v>0</v>
          </cell>
        </row>
        <row r="837">
          <cell r="B837" t="str">
            <v>1.4.2.1.2.2.1.2</v>
          </cell>
          <cell r="C837" t="str">
            <v>CURRÍCULOS</v>
          </cell>
          <cell r="E837">
            <v>0.14999999999999997</v>
          </cell>
          <cell r="F837">
            <v>1</v>
          </cell>
          <cell r="H837">
            <v>0</v>
          </cell>
          <cell r="I837">
            <v>0</v>
          </cell>
        </row>
        <row r="838">
          <cell r="B838" t="str">
            <v>1.4.2.1.2.2.2</v>
          </cell>
          <cell r="C838" t="str">
            <v>RECURSOS</v>
          </cell>
          <cell r="H838">
            <v>0</v>
          </cell>
          <cell r="I838">
            <v>0</v>
          </cell>
        </row>
        <row r="839">
          <cell r="B839" t="str">
            <v>1.4.2.1.2.2.2.1</v>
          </cell>
          <cell r="C839" t="str">
            <v>HISTOGRAMA DE MÃO DE OBRA</v>
          </cell>
          <cell r="E839">
            <v>0.29999999999999993</v>
          </cell>
          <cell r="F839">
            <v>1</v>
          </cell>
          <cell r="H839">
            <v>0</v>
          </cell>
          <cell r="I839">
            <v>0</v>
          </cell>
        </row>
        <row r="840">
          <cell r="B840" t="str">
            <v>1.4.2.1.2.2.3</v>
          </cell>
          <cell r="C840" t="str">
            <v>PROCEDIMENTO DE PLANEJAMENTO DE PROJETO</v>
          </cell>
          <cell r="H840">
            <v>0</v>
          </cell>
          <cell r="I840">
            <v>0</v>
          </cell>
        </row>
        <row r="841">
          <cell r="B841" t="str">
            <v>1.4.2.1.2.2.3.1</v>
          </cell>
          <cell r="C841" t="str">
            <v>EAP DETALHADA</v>
          </cell>
          <cell r="E841">
            <v>0.26999999999999991</v>
          </cell>
          <cell r="F841">
            <v>1</v>
          </cell>
          <cell r="H841">
            <v>0</v>
          </cell>
          <cell r="I841">
            <v>0</v>
          </cell>
        </row>
        <row r="842">
          <cell r="B842" t="str">
            <v>1.4.2.1.2.2.3.2</v>
          </cell>
          <cell r="C842" t="str">
            <v>LISTA DE DOCUMENTOS DA U-2316 - UHDS</v>
          </cell>
          <cell r="E842">
            <v>0.35999999999999993</v>
          </cell>
          <cell r="F842">
            <v>1</v>
          </cell>
          <cell r="H842">
            <v>0</v>
          </cell>
          <cell r="I842">
            <v>0</v>
          </cell>
        </row>
        <row r="843">
          <cell r="B843" t="str">
            <v>1.4.2.1.2.2.3.3</v>
          </cell>
          <cell r="C843" t="str">
            <v>CRONOGRAMA DE EXECUÇÃO FÍSICA DETALHADO</v>
          </cell>
          <cell r="E843">
            <v>0.35999999999999993</v>
          </cell>
          <cell r="F843">
            <v>1</v>
          </cell>
          <cell r="H843">
            <v>0</v>
          </cell>
          <cell r="I843">
            <v>0</v>
          </cell>
        </row>
        <row r="844">
          <cell r="B844" t="str">
            <v>1.4.2.1.2.2.3.4</v>
          </cell>
          <cell r="C844" t="str">
            <v>CURVA DE EXECUÇÃO FÍSICA</v>
          </cell>
          <cell r="E844">
            <v>0.17999999999999997</v>
          </cell>
          <cell r="F844">
            <v>1</v>
          </cell>
          <cell r="H844">
            <v>0</v>
          </cell>
          <cell r="I844">
            <v>0</v>
          </cell>
        </row>
        <row r="845">
          <cell r="B845" t="str">
            <v>1.4.2.1.2.2.3.5</v>
          </cell>
          <cell r="C845" t="str">
            <v>CRONOGRAMA DE EXECUÇÃO FÍSICA-FINANCEIRO DETALHADO</v>
          </cell>
          <cell r="E845">
            <v>0.17999999999999997</v>
          </cell>
          <cell r="F845">
            <v>1</v>
          </cell>
          <cell r="H845">
            <v>0</v>
          </cell>
          <cell r="I845">
            <v>0</v>
          </cell>
        </row>
        <row r="846">
          <cell r="B846" t="str">
            <v>1.4.2.1.2.2.3.6</v>
          </cell>
          <cell r="C846" t="str">
            <v>CURVA DE EXECUÇÃO FÍSICA-FINANCEIRA</v>
          </cell>
          <cell r="E846">
            <v>0.17999999999999997</v>
          </cell>
          <cell r="F846">
            <v>1</v>
          </cell>
          <cell r="H846">
            <v>0</v>
          </cell>
          <cell r="I846">
            <v>0</v>
          </cell>
        </row>
        <row r="847">
          <cell r="B847" t="str">
            <v>1.4.2.1.2.2.3.7</v>
          </cell>
          <cell r="C847" t="str">
            <v>PROCEDIMENTO DE MEDIÇÃO DE SERVIÇOS</v>
          </cell>
          <cell r="E847">
            <v>0.26999999999999991</v>
          </cell>
          <cell r="F847">
            <v>1</v>
          </cell>
          <cell r="H847">
            <v>0</v>
          </cell>
          <cell r="I847">
            <v>0</v>
          </cell>
        </row>
        <row r="848">
          <cell r="B848" t="str">
            <v>1.4.2.1.2.2.4</v>
          </cell>
          <cell r="C848" t="str">
            <v>PROCEDIMENTOS DE QSMS</v>
          </cell>
          <cell r="H848">
            <v>0</v>
          </cell>
          <cell r="I848">
            <v>0</v>
          </cell>
        </row>
        <row r="849">
          <cell r="B849" t="str">
            <v>1.4.2.1.2.2.4.1</v>
          </cell>
          <cell r="C849" t="str">
            <v>MANUAL DA QUALIDADE DE PROJETO DE PRÉ-DETALHAMENTO</v>
          </cell>
          <cell r="E849">
            <v>0.41999999999999987</v>
          </cell>
          <cell r="F849">
            <v>1</v>
          </cell>
          <cell r="H849">
            <v>0</v>
          </cell>
          <cell r="I849">
            <v>0</v>
          </cell>
        </row>
        <row r="850">
          <cell r="B850" t="str">
            <v>1.4.2.1.2.2.4.2</v>
          </cell>
          <cell r="C850" t="str">
            <v>PLANO DA QUALIDADE</v>
          </cell>
          <cell r="E850">
            <v>0.17999999999999997</v>
          </cell>
          <cell r="F850">
            <v>1</v>
          </cell>
          <cell r="H850">
            <v>0</v>
          </cell>
          <cell r="I850">
            <v>0</v>
          </cell>
        </row>
        <row r="851">
          <cell r="A851">
            <v>6</v>
          </cell>
          <cell r="B851" t="str">
            <v xml:space="preserve"> 1.4.2.1.2.3</v>
          </cell>
          <cell r="C851" t="str">
            <v xml:space="preserve"> MANUTENÇÃO DAS EQUIPES  </v>
          </cell>
          <cell r="H851">
            <v>0</v>
          </cell>
          <cell r="I851">
            <v>0</v>
          </cell>
          <cell r="J851" t="str">
            <v xml:space="preserve"> </v>
          </cell>
          <cell r="K851" t="str">
            <v xml:space="preserve"> </v>
          </cell>
          <cell r="L851" t="str">
            <v xml:space="preserve"> </v>
          </cell>
          <cell r="M851" t="str">
            <v xml:space="preserve"> </v>
          </cell>
          <cell r="N851" t="str">
            <v xml:space="preserve"> </v>
          </cell>
          <cell r="O851">
            <v>50</v>
          </cell>
        </row>
        <row r="852">
          <cell r="B852" t="str">
            <v xml:space="preserve"> 1.4.2.1.2.3.1</v>
          </cell>
          <cell r="C852" t="str">
            <v>MANUTENÇÃO DA EQUIPE NO ESCRITÓRIO SEDE DA CONTRATADA</v>
          </cell>
          <cell r="E852">
            <v>0</v>
          </cell>
          <cell r="F852">
            <v>1</v>
          </cell>
          <cell r="H852">
            <v>0</v>
          </cell>
          <cell r="I852">
            <v>0</v>
          </cell>
        </row>
        <row r="853">
          <cell r="B853" t="str">
            <v xml:space="preserve"> 1.4.2.1.2.3.2</v>
          </cell>
          <cell r="C853" t="str">
            <v>MANUTENÇÃO DA EQUIPE MÍNIMA LOTADA NA UM-REPAR</v>
          </cell>
          <cell r="E853">
            <v>0</v>
          </cell>
          <cell r="F853">
            <v>1</v>
          </cell>
          <cell r="H853">
            <v>0</v>
          </cell>
          <cell r="I853">
            <v>0</v>
          </cell>
        </row>
        <row r="854">
          <cell r="A854">
            <v>5</v>
          </cell>
          <cell r="B854" t="str">
            <v xml:space="preserve"> 1.4.2.1.3  </v>
          </cell>
          <cell r="C854" t="str">
            <v xml:space="preserve"> DESMOBILIZAÇÃO  </v>
          </cell>
          <cell r="E854">
            <v>2</v>
          </cell>
          <cell r="F854">
            <v>1</v>
          </cell>
          <cell r="H854">
            <v>0</v>
          </cell>
          <cell r="I854">
            <v>0</v>
          </cell>
          <cell r="J854" t="str">
            <v xml:space="preserve"> </v>
          </cell>
          <cell r="K854" t="str">
            <v xml:space="preserve"> </v>
          </cell>
          <cell r="L854" t="str">
            <v xml:space="preserve"> </v>
          </cell>
          <cell r="M854" t="str">
            <v xml:space="preserve"> </v>
          </cell>
          <cell r="N854">
            <v>20</v>
          </cell>
          <cell r="O854" t="str">
            <v xml:space="preserve"> </v>
          </cell>
        </row>
        <row r="855">
          <cell r="A855">
            <v>4</v>
          </cell>
          <cell r="B855" t="str">
            <v xml:space="preserve"> 1.4.2.2  </v>
          </cell>
          <cell r="C855" t="str">
            <v xml:space="preserve"> INFRA-ESTRUTURA  </v>
          </cell>
          <cell r="H855">
            <v>0</v>
          </cell>
          <cell r="I855">
            <v>0</v>
          </cell>
          <cell r="J855" t="str">
            <v xml:space="preserve"> </v>
          </cell>
          <cell r="K855" t="str">
            <v xml:space="preserve"> </v>
          </cell>
          <cell r="L855" t="str">
            <v xml:space="preserve"> </v>
          </cell>
          <cell r="M855">
            <v>8</v>
          </cell>
          <cell r="N855" t="str">
            <v xml:space="preserve"> </v>
          </cell>
          <cell r="O855" t="str">
            <v xml:space="preserve"> </v>
          </cell>
        </row>
        <row r="856">
          <cell r="A856">
            <v>5</v>
          </cell>
          <cell r="B856" t="str">
            <v xml:space="preserve"> 1.4.2.2.1  </v>
          </cell>
          <cell r="C856" t="str">
            <v xml:space="preserve"> ESCRITÓRIO DA CONTRATADA NA UN-REPAR  </v>
          </cell>
          <cell r="H856">
            <v>0</v>
          </cell>
          <cell r="I856">
            <v>0</v>
          </cell>
          <cell r="J856" t="str">
            <v xml:space="preserve"> </v>
          </cell>
          <cell r="K856" t="str">
            <v xml:space="preserve"> </v>
          </cell>
          <cell r="L856" t="str">
            <v xml:space="preserve"> </v>
          </cell>
          <cell r="M856" t="str">
            <v xml:space="preserve"> </v>
          </cell>
          <cell r="N856">
            <v>100</v>
          </cell>
          <cell r="O856" t="str">
            <v xml:space="preserve"> </v>
          </cell>
        </row>
        <row r="857">
          <cell r="B857" t="str">
            <v xml:space="preserve"> 1.4.2.2.1.1</v>
          </cell>
          <cell r="C857" t="str">
            <v xml:space="preserve">IMPLANTAÇÃO DO ESCRITÓRIO DA CONTRATADA NA UN-REPAR  </v>
          </cell>
          <cell r="E857">
            <v>0</v>
          </cell>
          <cell r="F857">
            <v>1</v>
          </cell>
          <cell r="H857">
            <v>0</v>
          </cell>
          <cell r="I857">
            <v>0</v>
          </cell>
          <cell r="O857">
            <v>10</v>
          </cell>
        </row>
        <row r="858">
          <cell r="B858" t="str">
            <v xml:space="preserve"> 1.4.2.2.1.2</v>
          </cell>
          <cell r="C858" t="str">
            <v xml:space="preserve">MANUTENÇÃO ESCRITÓRIO DA CONTRATADA NA UN-REPAR  </v>
          </cell>
          <cell r="E858">
            <v>0</v>
          </cell>
          <cell r="F858">
            <v>1</v>
          </cell>
          <cell r="H858">
            <v>0</v>
          </cell>
          <cell r="I858">
            <v>0</v>
          </cell>
          <cell r="O858">
            <v>90</v>
          </cell>
        </row>
        <row r="859">
          <cell r="A859">
            <v>4</v>
          </cell>
          <cell r="B859" t="str">
            <v xml:space="preserve"> 1.4.2.3  </v>
          </cell>
          <cell r="C859" t="str">
            <v xml:space="preserve"> PROJETOS CIVIS E ELETRONICOS  </v>
          </cell>
          <cell r="H859">
            <v>0</v>
          </cell>
          <cell r="I859">
            <v>0</v>
          </cell>
          <cell r="J859" t="str">
            <v xml:space="preserve"> </v>
          </cell>
          <cell r="K859" t="str">
            <v xml:space="preserve"> </v>
          </cell>
          <cell r="L859" t="str">
            <v xml:space="preserve"> </v>
          </cell>
          <cell r="M859">
            <v>82</v>
          </cell>
          <cell r="N859" t="str">
            <v xml:space="preserve"> </v>
          </cell>
          <cell r="O859" t="str">
            <v xml:space="preserve"> </v>
          </cell>
        </row>
        <row r="860">
          <cell r="A860">
            <v>5</v>
          </cell>
          <cell r="B860" t="str">
            <v xml:space="preserve"> 1.4.2.3.1  </v>
          </cell>
          <cell r="C860" t="str">
            <v xml:space="preserve"> CIVIL  </v>
          </cell>
          <cell r="H860">
            <v>0</v>
          </cell>
          <cell r="I860">
            <v>0</v>
          </cell>
          <cell r="J860" t="str">
            <v xml:space="preserve"> </v>
          </cell>
          <cell r="K860" t="str">
            <v xml:space="preserve"> </v>
          </cell>
          <cell r="L860" t="str">
            <v xml:space="preserve"> </v>
          </cell>
          <cell r="M860" t="str">
            <v xml:space="preserve"> </v>
          </cell>
          <cell r="N860">
            <v>15</v>
          </cell>
          <cell r="O860" t="str">
            <v xml:space="preserve"> </v>
          </cell>
        </row>
        <row r="861">
          <cell r="A861">
            <v>6</v>
          </cell>
          <cell r="B861" t="str">
            <v xml:space="preserve"> 1.4.2.3.1.1  </v>
          </cell>
          <cell r="C861" t="str">
            <v xml:space="preserve"> ESTRUTURA  </v>
          </cell>
          <cell r="H861">
            <v>0</v>
          </cell>
          <cell r="I861">
            <v>0</v>
          </cell>
          <cell r="J861" t="str">
            <v xml:space="preserve"> </v>
          </cell>
          <cell r="K861" t="str">
            <v xml:space="preserve"> </v>
          </cell>
          <cell r="L861" t="str">
            <v xml:space="preserve"> </v>
          </cell>
          <cell r="M861" t="str">
            <v xml:space="preserve"> </v>
          </cell>
          <cell r="N861" t="str">
            <v xml:space="preserve"> </v>
          </cell>
          <cell r="O861">
            <v>40</v>
          </cell>
        </row>
        <row r="862">
          <cell r="A862">
            <v>6</v>
          </cell>
          <cell r="B862" t="str">
            <v xml:space="preserve"> 1.4.2.3.1.2</v>
          </cell>
          <cell r="C862" t="str">
            <v xml:space="preserve"> ARQUITETONICO  </v>
          </cell>
          <cell r="H862">
            <v>0</v>
          </cell>
          <cell r="I862">
            <v>0</v>
          </cell>
          <cell r="J862" t="str">
            <v xml:space="preserve"> </v>
          </cell>
          <cell r="K862" t="str">
            <v xml:space="preserve"> </v>
          </cell>
          <cell r="L862" t="str">
            <v xml:space="preserve"> </v>
          </cell>
          <cell r="M862" t="str">
            <v xml:space="preserve"> </v>
          </cell>
          <cell r="N862" t="str">
            <v xml:space="preserve"> </v>
          </cell>
          <cell r="O862">
            <v>30</v>
          </cell>
        </row>
        <row r="863">
          <cell r="A863">
            <v>6</v>
          </cell>
          <cell r="B863" t="str">
            <v xml:space="preserve"> 1.4.2.3.1.3</v>
          </cell>
          <cell r="C863" t="str">
            <v xml:space="preserve"> UNDERGROUD  </v>
          </cell>
          <cell r="H863">
            <v>0</v>
          </cell>
          <cell r="I863">
            <v>0</v>
          </cell>
          <cell r="J863" t="str">
            <v xml:space="preserve"> </v>
          </cell>
          <cell r="K863" t="str">
            <v xml:space="preserve"> </v>
          </cell>
          <cell r="L863" t="str">
            <v xml:space="preserve"> </v>
          </cell>
          <cell r="M863" t="str">
            <v xml:space="preserve"> </v>
          </cell>
          <cell r="N863" t="str">
            <v xml:space="preserve"> </v>
          </cell>
          <cell r="O863">
            <v>30</v>
          </cell>
        </row>
        <row r="864">
          <cell r="A864">
            <v>5</v>
          </cell>
          <cell r="B864" t="str">
            <v xml:space="preserve"> 1.4.2.3.2  </v>
          </cell>
          <cell r="C864" t="str">
            <v xml:space="preserve"> ELETROMECÂNICOS  </v>
          </cell>
          <cell r="H864">
            <v>0</v>
          </cell>
          <cell r="I864">
            <v>0</v>
          </cell>
          <cell r="J864" t="str">
            <v xml:space="preserve"> </v>
          </cell>
          <cell r="K864" t="str">
            <v xml:space="preserve"> </v>
          </cell>
          <cell r="L864" t="str">
            <v xml:space="preserve"> </v>
          </cell>
          <cell r="M864" t="str">
            <v xml:space="preserve"> </v>
          </cell>
          <cell r="N864">
            <v>78</v>
          </cell>
          <cell r="O864" t="str">
            <v xml:space="preserve"> </v>
          </cell>
        </row>
        <row r="865">
          <cell r="A865">
            <v>6</v>
          </cell>
          <cell r="B865" t="str">
            <v xml:space="preserve"> 1.4.2.3.2.1  </v>
          </cell>
          <cell r="C865" t="str">
            <v xml:space="preserve"> PROCESSO  </v>
          </cell>
          <cell r="H865">
            <v>0</v>
          </cell>
          <cell r="I865">
            <v>0</v>
          </cell>
          <cell r="J865" t="str">
            <v xml:space="preserve"> </v>
          </cell>
          <cell r="K865" t="str">
            <v xml:space="preserve"> </v>
          </cell>
          <cell r="L865" t="str">
            <v xml:space="preserve"> </v>
          </cell>
          <cell r="M865" t="str">
            <v xml:space="preserve"> </v>
          </cell>
          <cell r="N865" t="str">
            <v xml:space="preserve"> </v>
          </cell>
          <cell r="O865">
            <v>25</v>
          </cell>
        </row>
        <row r="866">
          <cell r="A866">
            <v>6</v>
          </cell>
          <cell r="B866" t="str">
            <v xml:space="preserve"> 1.4.2.3.2.2</v>
          </cell>
          <cell r="C866" t="str">
            <v xml:space="preserve"> EQUIPAMENTOS  </v>
          </cell>
          <cell r="H866">
            <v>0</v>
          </cell>
          <cell r="I866">
            <v>0</v>
          </cell>
          <cell r="J866" t="str">
            <v xml:space="preserve"> </v>
          </cell>
          <cell r="K866" t="str">
            <v xml:space="preserve"> </v>
          </cell>
          <cell r="L866" t="str">
            <v xml:space="preserve"> </v>
          </cell>
          <cell r="M866" t="str">
            <v xml:space="preserve"> </v>
          </cell>
          <cell r="N866" t="str">
            <v xml:space="preserve"> </v>
          </cell>
          <cell r="O866">
            <v>15</v>
          </cell>
        </row>
        <row r="867">
          <cell r="A867">
            <v>6</v>
          </cell>
          <cell r="B867" t="str">
            <v xml:space="preserve"> 1.4.2.3.2.3</v>
          </cell>
          <cell r="C867" t="str">
            <v xml:space="preserve"> TUBULAÇÃO  </v>
          </cell>
          <cell r="H867">
            <v>0</v>
          </cell>
          <cell r="I867">
            <v>0</v>
          </cell>
          <cell r="J867" t="str">
            <v xml:space="preserve"> </v>
          </cell>
          <cell r="K867" t="str">
            <v xml:space="preserve"> </v>
          </cell>
          <cell r="L867" t="str">
            <v xml:space="preserve"> </v>
          </cell>
          <cell r="M867" t="str">
            <v xml:space="preserve"> </v>
          </cell>
          <cell r="N867" t="str">
            <v xml:space="preserve"> </v>
          </cell>
          <cell r="O867">
            <v>30</v>
          </cell>
        </row>
        <row r="868">
          <cell r="A868">
            <v>6</v>
          </cell>
          <cell r="B868" t="str">
            <v xml:space="preserve"> 1.4.2.3.2.4</v>
          </cell>
          <cell r="C868" t="str">
            <v xml:space="preserve"> ELÉTRICA  </v>
          </cell>
          <cell r="H868">
            <v>0</v>
          </cell>
          <cell r="I868">
            <v>0</v>
          </cell>
          <cell r="J868" t="str">
            <v xml:space="preserve"> </v>
          </cell>
          <cell r="K868" t="str">
            <v xml:space="preserve"> </v>
          </cell>
          <cell r="L868" t="str">
            <v xml:space="preserve"> </v>
          </cell>
          <cell r="M868" t="str">
            <v xml:space="preserve"> </v>
          </cell>
          <cell r="N868" t="str">
            <v xml:space="preserve"> </v>
          </cell>
          <cell r="O868">
            <v>10</v>
          </cell>
        </row>
        <row r="869">
          <cell r="A869">
            <v>6</v>
          </cell>
          <cell r="B869" t="str">
            <v xml:space="preserve"> 1.4.2.3.2.5</v>
          </cell>
          <cell r="C869" t="str">
            <v xml:space="preserve"> INSTRUMENTAÇÃO  </v>
          </cell>
          <cell r="H869">
            <v>0</v>
          </cell>
          <cell r="I869">
            <v>0</v>
          </cell>
          <cell r="J869" t="str">
            <v xml:space="preserve"> </v>
          </cell>
          <cell r="K869" t="str">
            <v xml:space="preserve"> </v>
          </cell>
          <cell r="L869" t="str">
            <v xml:space="preserve"> </v>
          </cell>
          <cell r="M869" t="str">
            <v xml:space="preserve"> </v>
          </cell>
          <cell r="N869" t="str">
            <v xml:space="preserve"> </v>
          </cell>
          <cell r="O869">
            <v>20</v>
          </cell>
        </row>
        <row r="870">
          <cell r="A870">
            <v>5</v>
          </cell>
          <cell r="B870" t="str">
            <v xml:space="preserve"> 1.4.2.3.3  </v>
          </cell>
          <cell r="C870" t="str">
            <v xml:space="preserve"> LIVRO DE PROJETO DE PRÉ DETALHAMENTO  </v>
          </cell>
          <cell r="H870">
            <v>0</v>
          </cell>
          <cell r="I870">
            <v>0</v>
          </cell>
          <cell r="J870" t="str">
            <v xml:space="preserve"> </v>
          </cell>
          <cell r="K870" t="str">
            <v xml:space="preserve"> </v>
          </cell>
          <cell r="L870" t="str">
            <v xml:space="preserve"> </v>
          </cell>
          <cell r="M870" t="str">
            <v xml:space="preserve"> </v>
          </cell>
          <cell r="N870">
            <v>2</v>
          </cell>
          <cell r="O870" t="str">
            <v xml:space="preserve"> </v>
          </cell>
        </row>
        <row r="871">
          <cell r="A871">
            <v>5</v>
          </cell>
          <cell r="B871" t="str">
            <v xml:space="preserve"> 1.4.2.3.4  </v>
          </cell>
          <cell r="C871" t="str">
            <v xml:space="preserve"> MAQUETE ELETRONICA  </v>
          </cell>
          <cell r="H871">
            <v>0</v>
          </cell>
          <cell r="I871">
            <v>0</v>
          </cell>
          <cell r="J871" t="str">
            <v xml:space="preserve"> </v>
          </cell>
          <cell r="K871" t="str">
            <v xml:space="preserve"> </v>
          </cell>
          <cell r="L871" t="str">
            <v xml:space="preserve"> </v>
          </cell>
          <cell r="M871" t="str">
            <v xml:space="preserve"> </v>
          </cell>
          <cell r="N871">
            <v>5</v>
          </cell>
          <cell r="O871" t="str">
            <v xml:space="preserve"> </v>
          </cell>
        </row>
        <row r="872">
          <cell r="C872" t="str">
            <v xml:space="preserve">SUB-TOTAL - OSBL INTERLIGAÇÕES ENTRE AS UNIDADES </v>
          </cell>
        </row>
        <row r="874">
          <cell r="C874" t="str">
            <v>TOTAL CARTEIRA DE SOLVENTE</v>
          </cell>
        </row>
        <row r="876">
          <cell r="A876">
            <v>2</v>
          </cell>
          <cell r="B876" t="str">
            <v>1.5</v>
          </cell>
          <cell r="C876" t="str">
            <v xml:space="preserve"> GERAL  </v>
          </cell>
          <cell r="J876" t="str">
            <v xml:space="preserve"> </v>
          </cell>
          <cell r="K876">
            <v>3</v>
          </cell>
          <cell r="L876" t="str">
            <v xml:space="preserve"> </v>
          </cell>
          <cell r="M876" t="str">
            <v xml:space="preserve"> </v>
          </cell>
          <cell r="N876" t="str">
            <v xml:space="preserve"> </v>
          </cell>
          <cell r="O876" t="str">
            <v xml:space="preserve"> </v>
          </cell>
        </row>
        <row r="877">
          <cell r="A877">
            <v>3</v>
          </cell>
          <cell r="B877" t="str">
            <v>1.5.1</v>
          </cell>
          <cell r="C877" t="str">
            <v xml:space="preserve">OSBL  </v>
          </cell>
          <cell r="H877">
            <v>0</v>
          </cell>
          <cell r="I877">
            <v>0</v>
          </cell>
          <cell r="J877" t="str">
            <v xml:space="preserve"> </v>
          </cell>
          <cell r="K877" t="str">
            <v xml:space="preserve"> </v>
          </cell>
          <cell r="L877">
            <v>100</v>
          </cell>
          <cell r="M877" t="str">
            <v xml:space="preserve"> </v>
          </cell>
          <cell r="N877" t="str">
            <v xml:space="preserve"> </v>
          </cell>
          <cell r="O877" t="str">
            <v xml:space="preserve"> </v>
          </cell>
        </row>
        <row r="878">
          <cell r="A878">
            <v>4</v>
          </cell>
          <cell r="B878" t="str">
            <v xml:space="preserve"> 1.5.1.1  </v>
          </cell>
          <cell r="C878" t="str">
            <v xml:space="preserve"> MOBILIZAÇÃO  </v>
          </cell>
          <cell r="H878">
            <v>0</v>
          </cell>
          <cell r="I878">
            <v>0</v>
          </cell>
          <cell r="J878" t="str">
            <v xml:space="preserve"> </v>
          </cell>
          <cell r="K878" t="str">
            <v xml:space="preserve"> </v>
          </cell>
          <cell r="L878" t="str">
            <v xml:space="preserve"> </v>
          </cell>
          <cell r="M878">
            <v>10</v>
          </cell>
          <cell r="N878" t="str">
            <v xml:space="preserve"> </v>
          </cell>
          <cell r="O878" t="str">
            <v xml:space="preserve"> </v>
          </cell>
        </row>
        <row r="879">
          <cell r="A879">
            <v>5</v>
          </cell>
          <cell r="B879" t="str">
            <v xml:space="preserve"> 1.5.1.1.1  </v>
          </cell>
          <cell r="C879" t="str">
            <v xml:space="preserve"> KICK OFF MEETING  </v>
          </cell>
          <cell r="E879">
            <v>0.5</v>
          </cell>
          <cell r="F879">
            <v>1</v>
          </cell>
          <cell r="H879">
            <v>0</v>
          </cell>
          <cell r="I879">
            <v>0</v>
          </cell>
          <cell r="J879" t="str">
            <v xml:space="preserve"> </v>
          </cell>
          <cell r="K879" t="str">
            <v xml:space="preserve"> </v>
          </cell>
          <cell r="L879" t="str">
            <v xml:space="preserve"> </v>
          </cell>
          <cell r="M879" t="str">
            <v xml:space="preserve"> </v>
          </cell>
          <cell r="N879">
            <v>5</v>
          </cell>
          <cell r="O879" t="str">
            <v xml:space="preserve"> </v>
          </cell>
        </row>
        <row r="880">
          <cell r="A880">
            <v>5</v>
          </cell>
          <cell r="B880" t="str">
            <v xml:space="preserve"> 1.5.1.1.2  </v>
          </cell>
          <cell r="C880" t="str">
            <v xml:space="preserve"> MOBILIZAÇÃO, PLANEJAMENTO. MANUTENÇÃO  </v>
          </cell>
          <cell r="H880">
            <v>0</v>
          </cell>
          <cell r="I880">
            <v>0</v>
          </cell>
          <cell r="J880" t="str">
            <v xml:space="preserve"> </v>
          </cell>
          <cell r="K880" t="str">
            <v xml:space="preserve"> </v>
          </cell>
          <cell r="L880" t="str">
            <v xml:space="preserve"> </v>
          </cell>
          <cell r="M880" t="str">
            <v xml:space="preserve"> </v>
          </cell>
          <cell r="N880">
            <v>75</v>
          </cell>
          <cell r="O880" t="str">
            <v xml:space="preserve"> </v>
          </cell>
        </row>
        <row r="881">
          <cell r="A881">
            <v>6</v>
          </cell>
          <cell r="B881" t="str">
            <v xml:space="preserve"> 1.5.1.1.2.1  </v>
          </cell>
          <cell r="C881" t="str">
            <v xml:space="preserve"> MOBILIZAÇÃO DAS EQUIPES  </v>
          </cell>
          <cell r="H881">
            <v>0</v>
          </cell>
          <cell r="I881">
            <v>0</v>
          </cell>
          <cell r="J881" t="str">
            <v xml:space="preserve"> </v>
          </cell>
          <cell r="K881" t="str">
            <v xml:space="preserve"> </v>
          </cell>
          <cell r="L881" t="str">
            <v xml:space="preserve"> </v>
          </cell>
          <cell r="M881" t="str">
            <v xml:space="preserve"> </v>
          </cell>
          <cell r="N881" t="str">
            <v xml:space="preserve"> </v>
          </cell>
          <cell r="O881">
            <v>10</v>
          </cell>
        </row>
        <row r="882">
          <cell r="B882" t="str">
            <v>1.5.1.1.2.1.1</v>
          </cell>
          <cell r="C882" t="str">
            <v xml:space="preserve"> MOBILIZAÇÃO DA EQUIPE NO ESCRITÓRIO SEDE DA CONTRATADA</v>
          </cell>
          <cell r="E882">
            <v>3.7499999999999999E-2</v>
          </cell>
          <cell r="F882">
            <v>1</v>
          </cell>
          <cell r="H882">
            <v>0</v>
          </cell>
          <cell r="I882">
            <v>0</v>
          </cell>
        </row>
        <row r="883">
          <cell r="B883" t="str">
            <v>1.5.1.1.2.1.2</v>
          </cell>
          <cell r="C883" t="str">
            <v xml:space="preserve"> MOBILIZAÇÃO DA EQUIPE MÍNIMA LOTADA NA UM-REPAR</v>
          </cell>
          <cell r="E883">
            <v>0.71249999999999991</v>
          </cell>
          <cell r="F883">
            <v>1</v>
          </cell>
          <cell r="H883">
            <v>0</v>
          </cell>
          <cell r="I883">
            <v>0</v>
          </cell>
        </row>
        <row r="884">
          <cell r="A884">
            <v>6</v>
          </cell>
          <cell r="B884" t="str">
            <v xml:space="preserve">1.5.1.1.2.2  </v>
          </cell>
          <cell r="C884" t="str">
            <v xml:space="preserve"> PLANEJAMENTO  </v>
          </cell>
          <cell r="H884">
            <v>0</v>
          </cell>
          <cell r="I884">
            <v>0</v>
          </cell>
          <cell r="J884" t="str">
            <v xml:space="preserve"> </v>
          </cell>
          <cell r="K884" t="str">
            <v xml:space="preserve"> </v>
          </cell>
          <cell r="L884" t="str">
            <v xml:space="preserve"> </v>
          </cell>
          <cell r="M884" t="str">
            <v xml:space="preserve"> </v>
          </cell>
          <cell r="N884" t="str">
            <v xml:space="preserve"> </v>
          </cell>
          <cell r="O884">
            <v>40</v>
          </cell>
        </row>
        <row r="885">
          <cell r="B885" t="str">
            <v>1.5.1.1.2.2.1</v>
          </cell>
          <cell r="C885" t="str">
            <v>ORGANIZAÇÃO, RESPONSABILIDADE, AUTORIDADE E RECURSOS</v>
          </cell>
          <cell r="H885">
            <v>0</v>
          </cell>
          <cell r="I885">
            <v>0</v>
          </cell>
        </row>
        <row r="886">
          <cell r="B886" t="str">
            <v>1.5.1.1.2.2.1.1</v>
          </cell>
          <cell r="C886" t="str">
            <v>ORGANOGRAMAS</v>
          </cell>
          <cell r="E886">
            <v>0.15</v>
          </cell>
          <cell r="F886">
            <v>1</v>
          </cell>
          <cell r="H886">
            <v>0</v>
          </cell>
          <cell r="I886">
            <v>0</v>
          </cell>
        </row>
        <row r="887">
          <cell r="B887" t="str">
            <v>1.5.1.1.2.2.1.2</v>
          </cell>
          <cell r="C887" t="str">
            <v>CURRÍCULOS</v>
          </cell>
          <cell r="E887">
            <v>0.15</v>
          </cell>
          <cell r="F887">
            <v>1</v>
          </cell>
          <cell r="H887">
            <v>0</v>
          </cell>
          <cell r="I887">
            <v>0</v>
          </cell>
        </row>
        <row r="888">
          <cell r="B888" t="str">
            <v>1.5.1.1.2.2.2</v>
          </cell>
          <cell r="C888" t="str">
            <v>RECURSOS</v>
          </cell>
          <cell r="H888">
            <v>0</v>
          </cell>
          <cell r="I888">
            <v>0</v>
          </cell>
        </row>
        <row r="889">
          <cell r="B889" t="str">
            <v>1.5.1.1.2.2.2.1</v>
          </cell>
          <cell r="C889" t="str">
            <v>HISTOGRAMA DE MÃO DE OBRA</v>
          </cell>
          <cell r="E889">
            <v>0.3</v>
          </cell>
          <cell r="F889">
            <v>1</v>
          </cell>
          <cell r="H889">
            <v>0</v>
          </cell>
          <cell r="I889">
            <v>0</v>
          </cell>
        </row>
        <row r="890">
          <cell r="B890" t="str">
            <v>1.5.1.1.2.2.3</v>
          </cell>
          <cell r="C890" t="str">
            <v>PROCEDIMENTO DE PLANEJAMENTO DE PROJETO</v>
          </cell>
          <cell r="H890">
            <v>0</v>
          </cell>
          <cell r="I890">
            <v>0</v>
          </cell>
        </row>
        <row r="891">
          <cell r="B891" t="str">
            <v>1.5.1.1.2.2.3.1</v>
          </cell>
          <cell r="C891" t="str">
            <v>EAP DETALHADA</v>
          </cell>
          <cell r="E891">
            <v>0.26999999999999991</v>
          </cell>
          <cell r="F891">
            <v>1</v>
          </cell>
          <cell r="H891">
            <v>0</v>
          </cell>
          <cell r="I891">
            <v>0</v>
          </cell>
        </row>
        <row r="892">
          <cell r="B892" t="str">
            <v>1.5.1.1.2.2.3.2</v>
          </cell>
          <cell r="C892" t="str">
            <v>LISTA DE DOCUMENTOS DA U-2316 - UHDS</v>
          </cell>
          <cell r="E892">
            <v>0.35999999999999993</v>
          </cell>
          <cell r="F892">
            <v>1</v>
          </cell>
          <cell r="H892">
            <v>0</v>
          </cell>
          <cell r="I892">
            <v>0</v>
          </cell>
        </row>
        <row r="893">
          <cell r="B893" t="str">
            <v>1.5.1.1.2.2.3.3</v>
          </cell>
          <cell r="C893" t="str">
            <v>CRONOGRAMA DE EXECUÇÃO FÍSICA DETALHADO</v>
          </cell>
          <cell r="E893">
            <v>0.35999999999999993</v>
          </cell>
          <cell r="F893">
            <v>1</v>
          </cell>
          <cell r="H893">
            <v>0</v>
          </cell>
          <cell r="I893">
            <v>0</v>
          </cell>
        </row>
        <row r="894">
          <cell r="B894" t="str">
            <v>1.5.1.1.2.2.3.4</v>
          </cell>
          <cell r="C894" t="str">
            <v>CURVA DE EXECUÇÃO FÍSICA</v>
          </cell>
          <cell r="E894">
            <v>0.17999999999999997</v>
          </cell>
          <cell r="F894">
            <v>1</v>
          </cell>
          <cell r="H894">
            <v>0</v>
          </cell>
          <cell r="I894">
            <v>0</v>
          </cell>
        </row>
        <row r="895">
          <cell r="B895" t="str">
            <v>1.5.1.1.2.2.3.5</v>
          </cell>
          <cell r="C895" t="str">
            <v>CRONOGRAMA DE EXECUÇÃO FÍSICA-FINANCEIRO DETALHADO</v>
          </cell>
          <cell r="E895">
            <v>0.17999999999999997</v>
          </cell>
          <cell r="F895">
            <v>1</v>
          </cell>
          <cell r="H895">
            <v>0</v>
          </cell>
          <cell r="I895">
            <v>0</v>
          </cell>
        </row>
        <row r="896">
          <cell r="B896" t="str">
            <v>1.5.1.1.2.2.3.6</v>
          </cell>
          <cell r="C896" t="str">
            <v>CURVA DE EXECUÇÃO FÍSICA-FINANCEIRA</v>
          </cell>
          <cell r="E896">
            <v>0.17999999999999997</v>
          </cell>
          <cell r="F896">
            <v>1</v>
          </cell>
          <cell r="H896">
            <v>0</v>
          </cell>
          <cell r="I896">
            <v>0</v>
          </cell>
        </row>
        <row r="897">
          <cell r="B897" t="str">
            <v>1.5.1.1.2.2.3.7</v>
          </cell>
          <cell r="C897" t="str">
            <v>PROCEDIMENTO DE MEDIÇÃO DE SERVIÇOS</v>
          </cell>
          <cell r="E897">
            <v>0.26999999999999991</v>
          </cell>
          <cell r="F897">
            <v>1</v>
          </cell>
          <cell r="H897">
            <v>0</v>
          </cell>
          <cell r="I897">
            <v>0</v>
          </cell>
        </row>
        <row r="898">
          <cell r="B898" t="str">
            <v>1.5.1.1.2.2.4</v>
          </cell>
          <cell r="C898" t="str">
            <v>PROCEDIMENTOS DE QSMS</v>
          </cell>
          <cell r="H898">
            <v>0</v>
          </cell>
          <cell r="I898">
            <v>0</v>
          </cell>
        </row>
        <row r="899">
          <cell r="B899" t="str">
            <v>1.5.1.1.2.2.4.1</v>
          </cell>
          <cell r="C899" t="str">
            <v>MANUAL DA QUALIDADE DE PROJETO DE PRÉ-DETALHAMENTO</v>
          </cell>
          <cell r="E899">
            <v>0.42</v>
          </cell>
          <cell r="F899">
            <v>1</v>
          </cell>
          <cell r="H899">
            <v>0</v>
          </cell>
          <cell r="I899">
            <v>0</v>
          </cell>
        </row>
        <row r="900">
          <cell r="B900" t="str">
            <v>1.5.1.1.2.2.4.2</v>
          </cell>
          <cell r="C900" t="str">
            <v>PLANO DA QUALIDADE</v>
          </cell>
          <cell r="E900">
            <v>0.17999999999999997</v>
          </cell>
          <cell r="F900">
            <v>1</v>
          </cell>
          <cell r="H900">
            <v>0</v>
          </cell>
          <cell r="I900">
            <v>0</v>
          </cell>
        </row>
        <row r="901">
          <cell r="A901">
            <v>6</v>
          </cell>
          <cell r="B901" t="str">
            <v xml:space="preserve"> 1.5.1.1.2.3  </v>
          </cell>
          <cell r="C901" t="str">
            <v xml:space="preserve"> MANUTENÇÃO DAS EQUIPES  </v>
          </cell>
          <cell r="H901">
            <v>0</v>
          </cell>
          <cell r="I901">
            <v>0</v>
          </cell>
          <cell r="J901" t="str">
            <v xml:space="preserve"> </v>
          </cell>
          <cell r="K901" t="str">
            <v xml:space="preserve"> </v>
          </cell>
          <cell r="L901" t="str">
            <v xml:space="preserve"> </v>
          </cell>
          <cell r="M901" t="str">
            <v xml:space="preserve"> </v>
          </cell>
          <cell r="N901" t="str">
            <v xml:space="preserve"> </v>
          </cell>
          <cell r="O901">
            <v>50</v>
          </cell>
        </row>
        <row r="902">
          <cell r="B902" t="str">
            <v xml:space="preserve"> 1.5.1.1.2.3.1</v>
          </cell>
          <cell r="C902" t="str">
            <v>MANUTENÇÃO DA EQUIPE NO ESCRITÓRIO SEDE DA CONTRATADA</v>
          </cell>
          <cell r="E902">
            <v>0</v>
          </cell>
          <cell r="F902">
            <v>1</v>
          </cell>
          <cell r="H902">
            <v>0</v>
          </cell>
          <cell r="I902">
            <v>0</v>
          </cell>
        </row>
        <row r="903">
          <cell r="B903" t="str">
            <v xml:space="preserve"> 1.5.1.1.2.3.2</v>
          </cell>
          <cell r="C903" t="str">
            <v>MANUTENÇÃO DA EQUIPE MÍNIMA LOTADA NA UM-REPAR</v>
          </cell>
          <cell r="E903">
            <v>0</v>
          </cell>
          <cell r="F903">
            <v>1</v>
          </cell>
          <cell r="H903">
            <v>0</v>
          </cell>
          <cell r="I903">
            <v>0</v>
          </cell>
        </row>
        <row r="904">
          <cell r="A904">
            <v>5</v>
          </cell>
          <cell r="B904" t="str">
            <v xml:space="preserve"> 1.5.1.1.3  </v>
          </cell>
          <cell r="C904" t="str">
            <v xml:space="preserve"> DESMOBILIZAÇÃO  </v>
          </cell>
          <cell r="E904">
            <v>2</v>
          </cell>
          <cell r="F904">
            <v>1</v>
          </cell>
          <cell r="H904">
            <v>0</v>
          </cell>
          <cell r="I904">
            <v>0</v>
          </cell>
          <cell r="J904" t="str">
            <v xml:space="preserve"> </v>
          </cell>
          <cell r="K904" t="str">
            <v xml:space="preserve"> </v>
          </cell>
          <cell r="L904" t="str">
            <v xml:space="preserve"> </v>
          </cell>
          <cell r="M904" t="str">
            <v xml:space="preserve"> </v>
          </cell>
          <cell r="N904">
            <v>20</v>
          </cell>
          <cell r="O904" t="str">
            <v xml:space="preserve"> </v>
          </cell>
        </row>
        <row r="905">
          <cell r="A905">
            <v>4</v>
          </cell>
          <cell r="B905" t="str">
            <v xml:space="preserve"> 1.5.1.2  </v>
          </cell>
          <cell r="C905" t="str">
            <v xml:space="preserve"> INFRA-ESTRUTURA  </v>
          </cell>
          <cell r="H905">
            <v>0</v>
          </cell>
          <cell r="I905">
            <v>0</v>
          </cell>
          <cell r="J905" t="str">
            <v xml:space="preserve"> </v>
          </cell>
          <cell r="K905" t="str">
            <v xml:space="preserve"> </v>
          </cell>
          <cell r="L905" t="str">
            <v xml:space="preserve"> </v>
          </cell>
          <cell r="M905">
            <v>8</v>
          </cell>
          <cell r="N905" t="str">
            <v xml:space="preserve"> </v>
          </cell>
          <cell r="O905" t="str">
            <v xml:space="preserve"> </v>
          </cell>
        </row>
        <row r="906">
          <cell r="A906">
            <v>5</v>
          </cell>
          <cell r="B906" t="str">
            <v xml:space="preserve"> 1.5.1.2.1  </v>
          </cell>
          <cell r="C906" t="str">
            <v xml:space="preserve"> ESCRITÓRIO DA CONTRATADA NA UN-REPAR  </v>
          </cell>
          <cell r="H906">
            <v>0</v>
          </cell>
          <cell r="I906">
            <v>0</v>
          </cell>
          <cell r="J906" t="str">
            <v xml:space="preserve"> </v>
          </cell>
          <cell r="K906" t="str">
            <v xml:space="preserve"> </v>
          </cell>
          <cell r="L906" t="str">
            <v xml:space="preserve"> </v>
          </cell>
          <cell r="M906" t="str">
            <v xml:space="preserve"> </v>
          </cell>
          <cell r="N906">
            <v>100</v>
          </cell>
          <cell r="O906" t="str">
            <v xml:space="preserve"> </v>
          </cell>
        </row>
        <row r="907">
          <cell r="B907" t="str">
            <v xml:space="preserve"> 1.5.1.2.1.1</v>
          </cell>
          <cell r="C907" t="str">
            <v xml:space="preserve">IMPLANTAÇÃO DO ESCRITÓRIO DA CONTRATADA NA UN-REPAR  </v>
          </cell>
          <cell r="E907">
            <v>0</v>
          </cell>
          <cell r="F907">
            <v>1</v>
          </cell>
          <cell r="H907">
            <v>0</v>
          </cell>
          <cell r="I907">
            <v>0</v>
          </cell>
          <cell r="O907">
            <v>10</v>
          </cell>
        </row>
        <row r="908">
          <cell r="B908" t="str">
            <v xml:space="preserve"> 1.5.1.2.1.2</v>
          </cell>
          <cell r="C908" t="str">
            <v xml:space="preserve">MANUTENÇÃO ESCRITÓRIO DA CONTRATADA NA UN-REPAR  </v>
          </cell>
          <cell r="E908">
            <v>0</v>
          </cell>
          <cell r="F908">
            <v>1</v>
          </cell>
          <cell r="H908">
            <v>0</v>
          </cell>
          <cell r="I908">
            <v>0</v>
          </cell>
          <cell r="O908">
            <v>90</v>
          </cell>
        </row>
        <row r="909">
          <cell r="A909">
            <v>4</v>
          </cell>
          <cell r="B909" t="str">
            <v xml:space="preserve"> 1.5.1.3  </v>
          </cell>
          <cell r="C909" t="str">
            <v xml:space="preserve"> PROJETOS CIVIS E ELETRONICOS  </v>
          </cell>
          <cell r="H909">
            <v>0</v>
          </cell>
          <cell r="I909">
            <v>0</v>
          </cell>
          <cell r="J909" t="str">
            <v xml:space="preserve"> </v>
          </cell>
          <cell r="K909" t="str">
            <v xml:space="preserve"> </v>
          </cell>
          <cell r="L909" t="str">
            <v xml:space="preserve"> </v>
          </cell>
          <cell r="M909">
            <v>82</v>
          </cell>
          <cell r="N909" t="str">
            <v xml:space="preserve"> </v>
          </cell>
          <cell r="O909" t="str">
            <v xml:space="preserve"> </v>
          </cell>
        </row>
        <row r="910">
          <cell r="A910">
            <v>5</v>
          </cell>
          <cell r="B910" t="str">
            <v xml:space="preserve"> 1.5.1.3.1  </v>
          </cell>
          <cell r="C910" t="str">
            <v xml:space="preserve"> CIVIL  </v>
          </cell>
          <cell r="H910">
            <v>0</v>
          </cell>
          <cell r="I910">
            <v>0</v>
          </cell>
          <cell r="J910" t="str">
            <v xml:space="preserve"> </v>
          </cell>
          <cell r="K910" t="str">
            <v xml:space="preserve"> </v>
          </cell>
          <cell r="L910" t="str">
            <v xml:space="preserve"> </v>
          </cell>
          <cell r="M910" t="str">
            <v xml:space="preserve"> </v>
          </cell>
          <cell r="N910">
            <v>15</v>
          </cell>
          <cell r="O910" t="str">
            <v xml:space="preserve"> </v>
          </cell>
        </row>
        <row r="911">
          <cell r="A911">
            <v>6</v>
          </cell>
          <cell r="B911" t="str">
            <v xml:space="preserve"> 1.5.1.3.1.1  </v>
          </cell>
          <cell r="C911" t="str">
            <v xml:space="preserve"> ESTRUTURA  </v>
          </cell>
          <cell r="H911">
            <v>0</v>
          </cell>
          <cell r="I911">
            <v>0</v>
          </cell>
          <cell r="J911" t="str">
            <v xml:space="preserve"> </v>
          </cell>
          <cell r="K911" t="str">
            <v xml:space="preserve"> </v>
          </cell>
          <cell r="L911" t="str">
            <v xml:space="preserve"> </v>
          </cell>
          <cell r="M911" t="str">
            <v xml:space="preserve"> </v>
          </cell>
          <cell r="N911" t="str">
            <v xml:space="preserve"> </v>
          </cell>
          <cell r="O911">
            <v>40</v>
          </cell>
        </row>
        <row r="912">
          <cell r="A912">
            <v>6</v>
          </cell>
          <cell r="B912" t="str">
            <v xml:space="preserve"> 1.5.1.3.1.2  </v>
          </cell>
          <cell r="C912" t="str">
            <v xml:space="preserve"> ARQUITETONICO  </v>
          </cell>
          <cell r="H912">
            <v>0</v>
          </cell>
          <cell r="I912">
            <v>0</v>
          </cell>
          <cell r="J912" t="str">
            <v xml:space="preserve"> </v>
          </cell>
          <cell r="K912" t="str">
            <v xml:space="preserve"> </v>
          </cell>
          <cell r="L912" t="str">
            <v xml:space="preserve"> </v>
          </cell>
          <cell r="M912" t="str">
            <v xml:space="preserve"> </v>
          </cell>
          <cell r="N912" t="str">
            <v xml:space="preserve"> </v>
          </cell>
          <cell r="O912">
            <v>30</v>
          </cell>
        </row>
        <row r="913">
          <cell r="A913">
            <v>6</v>
          </cell>
          <cell r="B913" t="str">
            <v xml:space="preserve"> 1.5.1.3.1.3  </v>
          </cell>
          <cell r="C913" t="str">
            <v xml:space="preserve"> UNDERGROUD  </v>
          </cell>
          <cell r="H913">
            <v>0</v>
          </cell>
          <cell r="I913">
            <v>0</v>
          </cell>
          <cell r="J913" t="str">
            <v xml:space="preserve"> </v>
          </cell>
          <cell r="K913" t="str">
            <v xml:space="preserve"> </v>
          </cell>
          <cell r="L913" t="str">
            <v xml:space="preserve"> </v>
          </cell>
          <cell r="M913" t="str">
            <v xml:space="preserve"> </v>
          </cell>
          <cell r="N913" t="str">
            <v xml:space="preserve"> </v>
          </cell>
          <cell r="O913">
            <v>30</v>
          </cell>
        </row>
        <row r="914">
          <cell r="A914">
            <v>5</v>
          </cell>
          <cell r="B914" t="str">
            <v xml:space="preserve"> 1.5.1.3.2  </v>
          </cell>
          <cell r="C914" t="str">
            <v xml:space="preserve"> ELETROMECÂNICOS  </v>
          </cell>
          <cell r="H914">
            <v>0</v>
          </cell>
          <cell r="I914">
            <v>0</v>
          </cell>
          <cell r="J914" t="str">
            <v xml:space="preserve"> </v>
          </cell>
          <cell r="K914" t="str">
            <v xml:space="preserve"> </v>
          </cell>
          <cell r="L914" t="str">
            <v xml:space="preserve"> </v>
          </cell>
          <cell r="M914" t="str">
            <v xml:space="preserve"> </v>
          </cell>
          <cell r="N914">
            <v>78</v>
          </cell>
          <cell r="O914" t="str">
            <v xml:space="preserve"> </v>
          </cell>
        </row>
        <row r="915">
          <cell r="A915">
            <v>6</v>
          </cell>
          <cell r="B915" t="str">
            <v xml:space="preserve"> 1.5.1.3.2.1  </v>
          </cell>
          <cell r="C915" t="str">
            <v xml:space="preserve"> PROCESSO  </v>
          </cell>
          <cell r="H915">
            <v>0</v>
          </cell>
          <cell r="I915">
            <v>0</v>
          </cell>
          <cell r="J915" t="str">
            <v xml:space="preserve"> </v>
          </cell>
          <cell r="K915" t="str">
            <v xml:space="preserve"> </v>
          </cell>
          <cell r="L915" t="str">
            <v xml:space="preserve"> </v>
          </cell>
          <cell r="M915" t="str">
            <v xml:space="preserve"> </v>
          </cell>
          <cell r="N915" t="str">
            <v xml:space="preserve"> </v>
          </cell>
          <cell r="O915">
            <v>25</v>
          </cell>
        </row>
        <row r="916">
          <cell r="A916">
            <v>6</v>
          </cell>
          <cell r="B916" t="str">
            <v xml:space="preserve"> 1.5.1.3.2.2  </v>
          </cell>
          <cell r="C916" t="str">
            <v xml:space="preserve"> EQUIPAMENTOS  </v>
          </cell>
          <cell r="H916">
            <v>0</v>
          </cell>
          <cell r="I916">
            <v>0</v>
          </cell>
          <cell r="J916" t="str">
            <v xml:space="preserve"> </v>
          </cell>
          <cell r="K916" t="str">
            <v xml:space="preserve"> </v>
          </cell>
          <cell r="L916" t="str">
            <v xml:space="preserve"> </v>
          </cell>
          <cell r="M916" t="str">
            <v xml:space="preserve"> </v>
          </cell>
          <cell r="N916" t="str">
            <v xml:space="preserve"> </v>
          </cell>
          <cell r="O916">
            <v>15</v>
          </cell>
        </row>
        <row r="917">
          <cell r="A917">
            <v>6</v>
          </cell>
          <cell r="B917" t="str">
            <v xml:space="preserve"> 1.5.1.3.2.3  </v>
          </cell>
          <cell r="C917" t="str">
            <v xml:space="preserve"> TUBULAÇÃO  </v>
          </cell>
          <cell r="H917">
            <v>0</v>
          </cell>
          <cell r="I917">
            <v>0</v>
          </cell>
          <cell r="J917" t="str">
            <v xml:space="preserve"> </v>
          </cell>
          <cell r="K917" t="str">
            <v xml:space="preserve"> </v>
          </cell>
          <cell r="L917" t="str">
            <v xml:space="preserve"> </v>
          </cell>
          <cell r="M917" t="str">
            <v xml:space="preserve"> </v>
          </cell>
          <cell r="N917" t="str">
            <v xml:space="preserve"> </v>
          </cell>
          <cell r="O917">
            <v>30</v>
          </cell>
        </row>
        <row r="918">
          <cell r="A918">
            <v>6</v>
          </cell>
          <cell r="B918" t="str">
            <v xml:space="preserve"> 1.5.1.3.2.4  </v>
          </cell>
          <cell r="C918" t="str">
            <v xml:space="preserve"> ELÉTRICA  </v>
          </cell>
          <cell r="H918">
            <v>0</v>
          </cell>
          <cell r="I918">
            <v>0</v>
          </cell>
          <cell r="J918" t="str">
            <v xml:space="preserve"> </v>
          </cell>
          <cell r="K918" t="str">
            <v xml:space="preserve"> </v>
          </cell>
          <cell r="L918" t="str">
            <v xml:space="preserve"> </v>
          </cell>
          <cell r="M918" t="str">
            <v xml:space="preserve"> </v>
          </cell>
          <cell r="N918" t="str">
            <v xml:space="preserve"> </v>
          </cell>
          <cell r="O918">
            <v>10</v>
          </cell>
        </row>
        <row r="919">
          <cell r="A919">
            <v>6</v>
          </cell>
          <cell r="B919" t="str">
            <v xml:space="preserve"> 1.5.1.3.2.5  </v>
          </cell>
          <cell r="C919" t="str">
            <v xml:space="preserve"> INSTRUMENTAÇÃO  </v>
          </cell>
          <cell r="H919">
            <v>0</v>
          </cell>
          <cell r="I919">
            <v>0</v>
          </cell>
          <cell r="J919" t="str">
            <v xml:space="preserve"> </v>
          </cell>
          <cell r="K919" t="str">
            <v xml:space="preserve"> </v>
          </cell>
          <cell r="L919" t="str">
            <v xml:space="preserve"> </v>
          </cell>
          <cell r="M919" t="str">
            <v xml:space="preserve"> </v>
          </cell>
          <cell r="N919" t="str">
            <v xml:space="preserve"> </v>
          </cell>
          <cell r="O919">
            <v>20</v>
          </cell>
        </row>
        <row r="920">
          <cell r="A920">
            <v>5</v>
          </cell>
          <cell r="B920" t="str">
            <v xml:space="preserve"> 1.5.1.3.3  </v>
          </cell>
          <cell r="C920" t="str">
            <v xml:space="preserve"> LIVRO DE PROJETO DE PRÉ DETALHAMENTO  </v>
          </cell>
          <cell r="H920">
            <v>0</v>
          </cell>
          <cell r="I920">
            <v>0</v>
          </cell>
          <cell r="J920" t="str">
            <v xml:space="preserve"> </v>
          </cell>
          <cell r="K920" t="str">
            <v xml:space="preserve"> </v>
          </cell>
          <cell r="L920" t="str">
            <v xml:space="preserve"> </v>
          </cell>
          <cell r="M920" t="str">
            <v xml:space="preserve"> </v>
          </cell>
          <cell r="N920">
            <v>2</v>
          </cell>
          <cell r="O920" t="str">
            <v xml:space="preserve"> </v>
          </cell>
        </row>
        <row r="921">
          <cell r="A921">
            <v>5</v>
          </cell>
          <cell r="B921" t="str">
            <v xml:space="preserve"> 1.5.1.3.4  </v>
          </cell>
          <cell r="C921" t="str">
            <v xml:space="preserve"> MAQUETE ELETRONICA  </v>
          </cell>
          <cell r="H921">
            <v>0</v>
          </cell>
          <cell r="I921">
            <v>0</v>
          </cell>
          <cell r="J921" t="str">
            <v xml:space="preserve"> </v>
          </cell>
          <cell r="K921" t="str">
            <v xml:space="preserve"> </v>
          </cell>
          <cell r="L921" t="str">
            <v xml:space="preserve"> </v>
          </cell>
          <cell r="M921" t="str">
            <v xml:space="preserve"> </v>
          </cell>
          <cell r="N921">
            <v>5</v>
          </cell>
          <cell r="O921" t="str">
            <v xml:space="preserve"> 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23"/>
  <sheetViews>
    <sheetView showGridLines="0" zoomScaleNormal="100" workbookViewId="0">
      <selection activeCell="AA12" sqref="AA12"/>
    </sheetView>
  </sheetViews>
  <sheetFormatPr defaultColWidth="9.109375" defaultRowHeight="10.199999999999999" x14ac:dyDescent="0.2"/>
  <cols>
    <col min="1" max="1" width="11" style="93" bestFit="1" customWidth="1"/>
    <col min="2" max="2" width="1.6640625" style="93" customWidth="1"/>
    <col min="3" max="3" width="14.33203125" style="93" hidden="1" customWidth="1"/>
    <col min="4" max="4" width="1.6640625" style="93" customWidth="1"/>
    <col min="5" max="5" width="17.33203125" style="93" bestFit="1" customWidth="1"/>
    <col min="6" max="6" width="1.6640625" style="93" customWidth="1"/>
    <col min="7" max="7" width="45.5546875" style="93" customWidth="1"/>
    <col min="8" max="8" width="1.6640625" style="93" customWidth="1"/>
    <col min="9" max="9" width="9.109375" style="93"/>
    <col min="10" max="10" width="1.6640625" style="93" customWidth="1"/>
    <col min="11" max="11" width="9.109375" style="93"/>
    <col min="12" max="12" width="1.6640625" style="93" customWidth="1"/>
    <col min="13" max="13" width="10.5546875" style="93" customWidth="1"/>
    <col min="14" max="14" width="1.6640625" style="93" customWidth="1"/>
    <col min="15" max="15" width="10.5546875" style="93" customWidth="1"/>
    <col min="16" max="16" width="1.6640625" style="93" customWidth="1"/>
    <col min="17" max="17" width="13.33203125" style="93" customWidth="1"/>
    <col min="18" max="18" width="1.6640625" style="93" customWidth="1"/>
    <col min="19" max="19" width="11.33203125" style="93" bestFit="1" customWidth="1"/>
    <col min="20" max="20" width="1.6640625" style="93" customWidth="1"/>
    <col min="21" max="21" width="9.109375" style="93"/>
    <col min="22" max="22" width="1.6640625" style="93" customWidth="1"/>
    <col min="23" max="23" width="9.109375" style="93"/>
    <col min="24" max="24" width="1.6640625" style="93" customWidth="1"/>
    <col min="25" max="25" width="9.109375" style="93"/>
    <col min="26" max="26" width="1.6640625" style="93" customWidth="1"/>
    <col min="27" max="27" width="11" style="93" customWidth="1"/>
    <col min="28" max="28" width="1.6640625" style="93" customWidth="1"/>
    <col min="29" max="29" width="8.6640625" style="93" customWidth="1"/>
    <col min="30" max="30" width="1.6640625" style="93" customWidth="1"/>
    <col min="31" max="31" width="10.33203125" style="93" customWidth="1"/>
    <col min="32" max="32" width="1.6640625" style="93" customWidth="1"/>
    <col min="33" max="33" width="11" style="93" customWidth="1"/>
    <col min="34" max="34" width="1.6640625" style="126" customWidth="1"/>
    <col min="35" max="35" width="9.109375" style="93"/>
    <col min="36" max="36" width="9.109375" style="126"/>
    <col min="37" max="16384" width="9.109375" style="93"/>
  </cols>
  <sheetData>
    <row r="1" spans="1:36" ht="13.2" x14ac:dyDescent="0.25">
      <c r="A1" s="121"/>
    </row>
    <row r="2" spans="1:36" ht="10.8" thickBot="1" x14ac:dyDescent="0.25"/>
    <row r="3" spans="1:36" ht="11.25" customHeight="1" x14ac:dyDescent="0.2">
      <c r="A3" s="120" t="s">
        <v>107</v>
      </c>
      <c r="B3" s="119"/>
      <c r="C3" s="118"/>
      <c r="D3" s="118"/>
      <c r="E3" s="117">
        <v>5.3</v>
      </c>
      <c r="F3" s="116"/>
      <c r="G3" s="115"/>
      <c r="H3" s="141"/>
      <c r="I3" s="115">
        <f ca="1">TODAY()</f>
        <v>44648</v>
      </c>
      <c r="O3" s="188" t="s">
        <v>152</v>
      </c>
      <c r="P3" s="189"/>
      <c r="Q3" s="189"/>
      <c r="R3" s="184">
        <v>1.4999999999999999E-2</v>
      </c>
      <c r="S3" s="185"/>
      <c r="U3" s="188" t="s">
        <v>154</v>
      </c>
      <c r="V3" s="189"/>
      <c r="W3" s="189"/>
      <c r="X3" s="184">
        <v>0.1</v>
      </c>
      <c r="Y3" s="185"/>
      <c r="Z3" s="199" t="s">
        <v>158</v>
      </c>
      <c r="AA3" s="200"/>
    </row>
    <row r="4" spans="1:36" ht="12" customHeight="1" thickBot="1" x14ac:dyDescent="0.25">
      <c r="A4" s="112" t="s">
        <v>106</v>
      </c>
      <c r="B4" s="62"/>
      <c r="C4" s="111"/>
      <c r="D4" s="111"/>
      <c r="E4" s="114">
        <v>6.34</v>
      </c>
      <c r="F4" s="109"/>
      <c r="G4" s="113"/>
      <c r="H4" s="142"/>
      <c r="I4" s="113">
        <f ca="1">TODAY()</f>
        <v>44648</v>
      </c>
      <c r="O4" s="190" t="s">
        <v>153</v>
      </c>
      <c r="P4" s="191"/>
      <c r="Q4" s="191"/>
      <c r="R4" s="186">
        <v>0</v>
      </c>
      <c r="S4" s="187"/>
      <c r="U4" s="190" t="s">
        <v>155</v>
      </c>
      <c r="V4" s="191"/>
      <c r="W4" s="191"/>
      <c r="X4" s="186">
        <v>3.6499999999999998E-2</v>
      </c>
      <c r="Y4" s="187"/>
      <c r="Z4" s="201"/>
      <c r="AA4" s="202"/>
    </row>
    <row r="5" spans="1:36" ht="11.25" customHeight="1" thickBot="1" x14ac:dyDescent="0.25">
      <c r="A5" s="112" t="s">
        <v>105</v>
      </c>
      <c r="B5" s="62"/>
      <c r="C5" s="111"/>
      <c r="D5" s="111"/>
      <c r="E5" s="110">
        <v>0.19</v>
      </c>
      <c r="F5" s="109"/>
      <c r="G5" s="108"/>
      <c r="H5" s="142"/>
      <c r="I5" s="113">
        <f ca="1">TODAY()</f>
        <v>44648</v>
      </c>
      <c r="O5" s="192" t="s">
        <v>165</v>
      </c>
      <c r="P5" s="193"/>
      <c r="Q5" s="193"/>
      <c r="R5" s="194">
        <v>7.0000000000000001E-3</v>
      </c>
      <c r="S5" s="195"/>
      <c r="U5" s="190" t="s">
        <v>156</v>
      </c>
      <c r="V5" s="191"/>
      <c r="W5" s="191"/>
      <c r="X5" s="186">
        <v>2.2800000000000001E-2</v>
      </c>
      <c r="Y5" s="187"/>
      <c r="Z5" s="203">
        <f>SUM(X3:Y6)</f>
        <v>0.18429999999999999</v>
      </c>
      <c r="AA5" s="204"/>
    </row>
    <row r="6" spans="1:36" ht="12" customHeight="1" thickBot="1" x14ac:dyDescent="0.25">
      <c r="A6" s="107" t="s">
        <v>104</v>
      </c>
      <c r="B6" s="106"/>
      <c r="C6" s="105"/>
      <c r="D6" s="105"/>
      <c r="E6" s="104">
        <v>0.2</v>
      </c>
      <c r="F6" s="103"/>
      <c r="G6" s="102"/>
      <c r="H6" s="143"/>
      <c r="I6" s="144">
        <f ca="1">TODAY()</f>
        <v>44648</v>
      </c>
      <c r="U6" s="192" t="s">
        <v>157</v>
      </c>
      <c r="V6" s="193"/>
      <c r="W6" s="193"/>
      <c r="X6" s="194">
        <v>2.5000000000000001E-2</v>
      </c>
      <c r="Y6" s="195"/>
      <c r="Z6" s="205"/>
      <c r="AA6" s="206"/>
    </row>
    <row r="8" spans="1:36" ht="30.6" x14ac:dyDescent="0.2">
      <c r="A8" s="100" t="s">
        <v>122</v>
      </c>
      <c r="B8" s="99"/>
      <c r="C8" s="100" t="s">
        <v>103</v>
      </c>
      <c r="D8" s="101"/>
      <c r="E8" s="100" t="s">
        <v>102</v>
      </c>
      <c r="G8" s="100" t="s">
        <v>93</v>
      </c>
      <c r="I8" s="100" t="s">
        <v>101</v>
      </c>
      <c r="J8" s="99"/>
      <c r="K8" s="100" t="s">
        <v>116</v>
      </c>
      <c r="L8" s="99"/>
      <c r="M8" s="100" t="s">
        <v>117</v>
      </c>
      <c r="N8" s="128"/>
      <c r="O8" s="100" t="s">
        <v>118</v>
      </c>
      <c r="P8" s="128"/>
      <c r="Q8" s="100" t="s">
        <v>164</v>
      </c>
      <c r="R8" s="128"/>
      <c r="S8" s="100" t="s">
        <v>128</v>
      </c>
      <c r="T8" s="128"/>
      <c r="U8" s="100" t="s">
        <v>129</v>
      </c>
      <c r="V8" s="128"/>
      <c r="W8" s="100" t="s">
        <v>119</v>
      </c>
      <c r="X8" s="128"/>
      <c r="Y8" s="100" t="s">
        <v>120</v>
      </c>
      <c r="Z8" s="128"/>
      <c r="AA8" s="100" t="s">
        <v>121</v>
      </c>
      <c r="AB8" s="128"/>
      <c r="AC8" s="123" t="s">
        <v>159</v>
      </c>
      <c r="AD8" s="99"/>
      <c r="AE8" s="123" t="s">
        <v>161</v>
      </c>
      <c r="AF8" s="99"/>
      <c r="AG8" s="123" t="s">
        <v>160</v>
      </c>
      <c r="AH8" s="128"/>
      <c r="AI8" s="183" t="s">
        <v>163</v>
      </c>
      <c r="AJ8" s="183"/>
    </row>
    <row r="9" spans="1:36" s="126" customFormat="1" x14ac:dyDescent="0.2">
      <c r="A9" s="98"/>
      <c r="B9" s="97"/>
      <c r="C9" s="98"/>
      <c r="D9" s="97"/>
      <c r="E9" s="150" t="str">
        <f>'70E18_P37'!C211</f>
        <v>70E18/P37</v>
      </c>
      <c r="F9" s="97"/>
      <c r="G9" s="147" t="str">
        <f>'70E18_P37'!D211</f>
        <v>TOMADA DE FORÇA 70E18/P37</v>
      </c>
      <c r="H9" s="97"/>
      <c r="I9" s="137">
        <v>11</v>
      </c>
      <c r="J9" s="97"/>
      <c r="K9" s="148">
        <v>100</v>
      </c>
      <c r="L9" s="97"/>
      <c r="M9" s="148">
        <v>1</v>
      </c>
      <c r="N9" s="97"/>
      <c r="O9" s="114">
        <f>('70E18_P37'!AD211)</f>
        <v>767.60566899999992</v>
      </c>
      <c r="P9" s="97"/>
      <c r="Q9" s="114">
        <f>('70E18_P37'!AD211)*(1+$R$3+$R$4+$R$5)</f>
        <v>784.49299371799975</v>
      </c>
      <c r="R9" s="97"/>
      <c r="S9" s="114">
        <f>Q9-'70E18_P37'!AC211*(1+$R$3+$R$4)</f>
        <v>746.32899371799977</v>
      </c>
      <c r="T9" s="97"/>
      <c r="U9" s="152">
        <f t="shared" ref="U9" si="0">1-(S9/Q9)</f>
        <v>4.8647980677465119E-2</v>
      </c>
      <c r="V9" s="97"/>
      <c r="W9" s="151">
        <f t="shared" ref="W9" si="1">Q9/0.85</f>
        <v>922.93293378588214</v>
      </c>
      <c r="X9" s="97"/>
      <c r="Y9" s="151">
        <f t="shared" ref="Y9" si="2">Q9/0.8</f>
        <v>980.61624214749963</v>
      </c>
      <c r="Z9" s="97"/>
      <c r="AA9" s="151">
        <f>Q9/(1-$AA$11)</f>
        <v>1045.9906582906663</v>
      </c>
      <c r="AB9" s="97"/>
      <c r="AC9" s="153">
        <f t="shared" ref="AC9" si="3">W9/(1-SUM($X$3:$Y$6))</f>
        <v>1131.4612403897047</v>
      </c>
      <c r="AD9" s="137"/>
      <c r="AE9" s="153">
        <f t="shared" ref="AE9" si="4">Y9/(1-SUM($X$3:$Y$6))</f>
        <v>1202.1775679140612</v>
      </c>
      <c r="AF9" s="137"/>
      <c r="AG9" s="153">
        <f t="shared" ref="AG9" si="5">AA9/(1-SUM($X$3:$Y$6))</f>
        <v>1282.3227391083319</v>
      </c>
      <c r="AH9" s="137"/>
      <c r="AI9" s="149"/>
      <c r="AJ9" s="154" t="e">
        <f t="shared" ref="AJ9" si="6">((AI9*(1-SUM($X$3:$Y$6)))-Q9)/(AI9*(1-SUM($X$3:$Y$6)))</f>
        <v>#DIV/0!</v>
      </c>
    </row>
    <row r="10" spans="1:36" ht="18" customHeight="1" thickBot="1" x14ac:dyDescent="0.35">
      <c r="J10" s="96" t="s">
        <v>100</v>
      </c>
      <c r="K10" s="136">
        <f>SUM(K9:K9)</f>
        <v>100</v>
      </c>
      <c r="L10" s="96"/>
      <c r="M10" s="94"/>
      <c r="N10" s="127"/>
      <c r="O10" s="94"/>
      <c r="P10" s="127"/>
      <c r="R10" s="127"/>
      <c r="T10" s="127"/>
      <c r="V10" s="127"/>
      <c r="X10" s="127"/>
      <c r="Z10" s="127"/>
      <c r="AB10" s="127"/>
      <c r="AH10" s="127"/>
      <c r="AI10" s="127"/>
    </row>
    <row r="11" spans="1:36" ht="14.4" thickBot="1" x14ac:dyDescent="0.35">
      <c r="J11" s="96" t="s">
        <v>99</v>
      </c>
      <c r="K11" s="95">
        <f>K10*12</f>
        <v>1200</v>
      </c>
      <c r="L11" s="96"/>
      <c r="M11" s="94"/>
      <c r="N11" s="96"/>
      <c r="O11" s="94"/>
      <c r="P11" s="96"/>
      <c r="R11" s="96"/>
      <c r="T11" s="96"/>
      <c r="V11" s="96"/>
      <c r="W11" s="196" t="s">
        <v>162</v>
      </c>
      <c r="X11" s="197"/>
      <c r="Y11" s="197"/>
      <c r="Z11" s="198"/>
      <c r="AA11" s="129">
        <v>0.25</v>
      </c>
      <c r="AB11" s="145"/>
      <c r="AC11" s="145"/>
      <c r="AD11" s="145"/>
      <c r="AE11" s="145"/>
      <c r="AF11" s="145"/>
      <c r="AG11" s="145"/>
      <c r="AH11" s="145"/>
      <c r="AI11" s="145"/>
    </row>
    <row r="13" spans="1:36" x14ac:dyDescent="0.2">
      <c r="V13" s="126"/>
      <c r="AB13" s="126"/>
      <c r="AC13" s="126"/>
      <c r="AD13" s="126"/>
    </row>
    <row r="14" spans="1:36" x14ac:dyDescent="0.2">
      <c r="U14" s="124"/>
      <c r="W14" s="124"/>
      <c r="AC14" s="124"/>
    </row>
    <row r="15" spans="1:36" ht="13.8" x14ac:dyDescent="0.3">
      <c r="AI15" s="127"/>
    </row>
    <row r="18" spans="33:33" x14ac:dyDescent="0.2">
      <c r="AG18" s="126"/>
    </row>
    <row r="19" spans="33:33" x14ac:dyDescent="0.2">
      <c r="AG19" s="126"/>
    </row>
    <row r="20" spans="33:33" x14ac:dyDescent="0.2">
      <c r="AG20" s="126"/>
    </row>
    <row r="21" spans="33:33" x14ac:dyDescent="0.2">
      <c r="AG21" s="126"/>
    </row>
    <row r="22" spans="33:33" x14ac:dyDescent="0.2">
      <c r="AG22" s="126"/>
    </row>
    <row r="23" spans="33:33" x14ac:dyDescent="0.2">
      <c r="AG23" s="126"/>
    </row>
  </sheetData>
  <mergeCells count="18">
    <mergeCell ref="W11:Z11"/>
    <mergeCell ref="Z3:AA4"/>
    <mergeCell ref="Z5:AA6"/>
    <mergeCell ref="U4:W4"/>
    <mergeCell ref="X4:Y4"/>
    <mergeCell ref="U5:W5"/>
    <mergeCell ref="X5:Y5"/>
    <mergeCell ref="U6:W6"/>
    <mergeCell ref="X6:Y6"/>
    <mergeCell ref="U3:W3"/>
    <mergeCell ref="X3:Y3"/>
    <mergeCell ref="AI8:AJ8"/>
    <mergeCell ref="R3:S3"/>
    <mergeCell ref="R4:S4"/>
    <mergeCell ref="O3:Q3"/>
    <mergeCell ref="O4:Q4"/>
    <mergeCell ref="O5:Q5"/>
    <mergeCell ref="R5:S5"/>
  </mergeCells>
  <pageMargins left="0.70866141732283472" right="0.70866141732283472" top="0.74803149606299213" bottom="0.74803149606299213" header="0.31496062992125984" footer="0.31496062992125984"/>
  <pageSetup paperSize="160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L211"/>
  <sheetViews>
    <sheetView showGridLines="0" tabSelected="1" zoomScaleNormal="100" workbookViewId="0">
      <pane xSplit="7" ySplit="10" topLeftCell="Q11" activePane="bottomRight" state="frozen"/>
      <selection activeCell="F22" sqref="F22"/>
      <selection pane="topRight" activeCell="F22" sqref="F22"/>
      <selection pane="bottomLeft" activeCell="F22" sqref="F22"/>
      <selection pane="bottomRight" activeCell="AB109" sqref="AB109"/>
    </sheetView>
  </sheetViews>
  <sheetFormatPr defaultColWidth="9.109375" defaultRowHeight="10.199999999999999" outlineLevelRow="1" x14ac:dyDescent="0.2"/>
  <cols>
    <col min="1" max="1" width="12.88671875" style="17" customWidth="1"/>
    <col min="2" max="2" width="9" style="17" customWidth="1"/>
    <col min="3" max="3" width="19.5546875" style="178" customWidth="1"/>
    <col min="4" max="4" width="61.44140625" style="17" customWidth="1"/>
    <col min="5" max="5" width="4.109375" style="23" customWidth="1"/>
    <col min="6" max="6" width="6.6640625" style="22" customWidth="1"/>
    <col min="7" max="7" width="5.44140625" style="19" customWidth="1"/>
    <col min="8" max="8" width="7.44140625" style="21" customWidth="1"/>
    <col min="9" max="9" width="8.109375" style="17" customWidth="1"/>
    <col min="10" max="10" width="5.88671875" style="19" customWidth="1"/>
    <col min="11" max="11" width="3" style="19" hidden="1" customWidth="1"/>
    <col min="12" max="12" width="8.6640625" style="17" hidden="1" customWidth="1"/>
    <col min="13" max="13" width="10.6640625" style="17" hidden="1" customWidth="1"/>
    <col min="14" max="14" width="42.5546875" style="20" customWidth="1"/>
    <col min="15" max="15" width="4.6640625" style="17" hidden="1" customWidth="1"/>
    <col min="16" max="16" width="13.88671875" style="17" bestFit="1" customWidth="1"/>
    <col min="17" max="17" width="8.109375" style="17" bestFit="1" customWidth="1"/>
    <col min="18" max="18" width="7.6640625" style="17" hidden="1" customWidth="1"/>
    <col min="19" max="19" width="5.5546875" style="17" hidden="1" customWidth="1"/>
    <col min="20" max="20" width="7.88671875" style="19" hidden="1" customWidth="1"/>
    <col min="21" max="21" width="9" style="19" hidden="1" customWidth="1"/>
    <col min="22" max="23" width="11.6640625" style="17" customWidth="1"/>
    <col min="24" max="24" width="11.6640625" style="17" hidden="1" customWidth="1"/>
    <col min="25" max="25" width="7.6640625" style="17" hidden="1" customWidth="1"/>
    <col min="26" max="26" width="7.33203125" style="17" hidden="1" customWidth="1"/>
    <col min="27" max="27" width="11.44140625" style="17" hidden="1" customWidth="1"/>
    <col min="28" max="28" width="10.6640625" style="17" customWidth="1"/>
    <col min="29" max="29" width="9.5546875" style="17" customWidth="1"/>
    <col min="30" max="30" width="11.6640625" style="17" customWidth="1"/>
    <col min="31" max="31" width="5.6640625" style="17" hidden="1" customWidth="1"/>
    <col min="32" max="32" width="6.109375" style="17" hidden="1" customWidth="1"/>
    <col min="33" max="33" width="4.33203125" style="17" hidden="1" customWidth="1"/>
    <col min="34" max="35" width="4.44140625" style="17" hidden="1" customWidth="1"/>
    <col min="36" max="36" width="6.44140625" style="17" hidden="1" customWidth="1"/>
    <col min="37" max="37" width="9.109375" style="18" customWidth="1"/>
    <col min="38" max="16384" width="9.109375" style="17"/>
  </cols>
  <sheetData>
    <row r="1" spans="1:38" ht="15.6" x14ac:dyDescent="0.3">
      <c r="A1" s="92">
        <f>'Dados de Entrada'!$A$1</f>
        <v>0</v>
      </c>
      <c r="C1" s="169"/>
      <c r="D1" s="91"/>
      <c r="E1" s="91"/>
      <c r="F1" s="74"/>
      <c r="G1" s="72"/>
      <c r="H1" s="62"/>
      <c r="I1" s="73"/>
      <c r="J1" s="62"/>
      <c r="K1" s="62"/>
      <c r="L1" s="62"/>
      <c r="M1" s="72"/>
      <c r="N1" s="71"/>
      <c r="O1" s="62"/>
      <c r="P1" s="62"/>
      <c r="Q1" s="62"/>
      <c r="R1" s="62"/>
      <c r="S1" s="62"/>
      <c r="T1" s="62"/>
      <c r="U1" s="62"/>
      <c r="V1" s="62"/>
      <c r="W1" s="62"/>
      <c r="Y1" s="78"/>
      <c r="Z1" s="62"/>
      <c r="AB1" s="62"/>
      <c r="AC1" s="78"/>
    </row>
    <row r="2" spans="1:38" ht="16.8" customHeight="1" x14ac:dyDescent="0.3">
      <c r="A2" s="207" t="s">
        <v>373</v>
      </c>
      <c r="B2" s="208"/>
      <c r="C2" s="182">
        <v>44648</v>
      </c>
      <c r="D2" s="89"/>
      <c r="E2" s="89"/>
      <c r="F2" s="74"/>
      <c r="G2" s="72"/>
      <c r="H2" s="62"/>
      <c r="I2" s="73"/>
      <c r="J2" s="62"/>
      <c r="K2" s="62"/>
      <c r="L2" s="62"/>
      <c r="M2" s="72"/>
      <c r="N2" s="72"/>
      <c r="O2" s="72"/>
      <c r="P2" s="72"/>
      <c r="Q2" s="62"/>
      <c r="R2" s="62"/>
      <c r="S2" s="62"/>
      <c r="T2" s="62"/>
      <c r="U2" s="62"/>
      <c r="V2" s="62"/>
      <c r="W2" s="62"/>
      <c r="Y2" s="78"/>
      <c r="Z2" s="62"/>
      <c r="AB2" s="62"/>
      <c r="AC2" s="78"/>
    </row>
    <row r="3" spans="1:38" ht="11.25" customHeight="1" thickBot="1" x14ac:dyDescent="0.3">
      <c r="A3" s="90"/>
      <c r="C3" s="169"/>
      <c r="D3" s="89"/>
      <c r="E3" s="89"/>
      <c r="F3" s="74"/>
      <c r="G3" s="72"/>
      <c r="H3" s="62"/>
      <c r="I3" s="73"/>
      <c r="J3" s="62"/>
      <c r="K3" s="62"/>
      <c r="L3" s="62"/>
      <c r="M3" s="72"/>
      <c r="N3" s="72"/>
      <c r="O3" s="72"/>
      <c r="P3" s="72"/>
      <c r="Q3" s="62"/>
      <c r="R3" s="62"/>
      <c r="S3" s="62"/>
      <c r="T3" s="62"/>
      <c r="U3" s="62"/>
      <c r="V3" s="62"/>
      <c r="W3" s="62"/>
      <c r="Y3" s="78"/>
      <c r="Z3" s="62"/>
      <c r="AB3" s="62"/>
      <c r="AC3" s="78"/>
    </row>
    <row r="4" spans="1:38" ht="11.25" customHeight="1" x14ac:dyDescent="0.2">
      <c r="A4" s="88" t="str">
        <f>'Dados de Entrada'!$A$3</f>
        <v>Exchange Rate =&gt; USD</v>
      </c>
      <c r="B4" s="87"/>
      <c r="C4" s="170">
        <f>'Dados de Entrada'!$E$3</f>
        <v>5.3</v>
      </c>
      <c r="D4" s="86">
        <f ca="1">'Dados de Entrada'!$I$3</f>
        <v>44648</v>
      </c>
      <c r="E4" s="84"/>
      <c r="F4" s="73"/>
      <c r="G4" s="72"/>
      <c r="H4" s="62"/>
      <c r="I4" s="73"/>
      <c r="J4" s="62"/>
      <c r="K4" s="62"/>
      <c r="L4" s="62"/>
      <c r="M4" s="72"/>
      <c r="N4" s="72"/>
      <c r="O4" s="72"/>
      <c r="P4" s="62"/>
      <c r="Q4" s="62"/>
      <c r="R4" s="62"/>
      <c r="S4" s="62"/>
      <c r="T4" s="62"/>
      <c r="U4" s="62"/>
      <c r="V4" s="62"/>
      <c r="W4" s="62"/>
      <c r="Y4" s="78"/>
      <c r="Z4" s="62"/>
      <c r="AB4" s="62"/>
      <c r="AC4" s="78"/>
    </row>
    <row r="5" spans="1:38" ht="11.25" customHeight="1" x14ac:dyDescent="0.2">
      <c r="A5" s="83" t="str">
        <f>'Dados de Entrada'!$A$4</f>
        <v>Exchange Rate =&gt; EUR</v>
      </c>
      <c r="B5" s="62"/>
      <c r="C5" s="171">
        <f>'Dados de Entrada'!$E$4</f>
        <v>6.34</v>
      </c>
      <c r="D5" s="85">
        <f ca="1">'Dados de Entrada'!$I$4</f>
        <v>44648</v>
      </c>
      <c r="E5" s="84"/>
      <c r="F5" s="73"/>
      <c r="G5" s="72"/>
      <c r="H5" s="62"/>
      <c r="I5" s="73"/>
      <c r="J5" s="62"/>
      <c r="K5" s="62"/>
      <c r="L5" s="62"/>
      <c r="M5" s="72"/>
      <c r="N5" s="72"/>
      <c r="O5" s="72"/>
      <c r="P5" s="62"/>
      <c r="Q5" s="62"/>
      <c r="R5" s="62"/>
      <c r="S5" s="62"/>
      <c r="T5" s="62"/>
      <c r="U5" s="62"/>
      <c r="V5" s="62"/>
      <c r="W5" s="62"/>
      <c r="Y5" s="78"/>
      <c r="Z5" s="62"/>
      <c r="AB5" s="62"/>
      <c r="AC5" s="78"/>
    </row>
    <row r="6" spans="1:38" ht="11.25" customHeight="1" x14ac:dyDescent="0.2">
      <c r="A6" s="83" t="str">
        <f>'Dados de Entrada'!$A$5</f>
        <v>Import Tax EUA</v>
      </c>
      <c r="B6" s="62"/>
      <c r="C6" s="172">
        <f>'Dados de Entrada'!$E$5</f>
        <v>0.19</v>
      </c>
      <c r="D6" s="82"/>
      <c r="E6" s="62"/>
      <c r="F6" s="73"/>
      <c r="G6" s="72"/>
      <c r="H6" s="62"/>
      <c r="I6" s="73"/>
      <c r="J6" s="62"/>
      <c r="K6" s="62"/>
      <c r="L6" s="62"/>
      <c r="M6" s="72"/>
      <c r="N6" s="72"/>
      <c r="O6" s="72"/>
      <c r="P6" s="62"/>
      <c r="Q6" s="62"/>
      <c r="R6" s="62"/>
      <c r="S6" s="62"/>
      <c r="T6" s="62"/>
      <c r="U6" s="62"/>
      <c r="V6" s="62"/>
      <c r="W6" s="62"/>
      <c r="Y6" s="78"/>
      <c r="Z6" s="62"/>
      <c r="AB6" s="62"/>
      <c r="AC6" s="78"/>
    </row>
    <row r="7" spans="1:38" ht="11.25" customHeight="1" thickBot="1" x14ac:dyDescent="0.25">
      <c r="A7" s="81" t="str">
        <f>'Dados de Entrada'!$A$6</f>
        <v>Import Tax Europe</v>
      </c>
      <c r="B7" s="69"/>
      <c r="C7" s="173">
        <f>'Dados de Entrada'!$E$6</f>
        <v>0.2</v>
      </c>
      <c r="D7" s="80"/>
      <c r="E7" s="62"/>
      <c r="F7" s="73"/>
      <c r="G7" s="72"/>
      <c r="H7" s="62"/>
      <c r="I7" s="73"/>
      <c r="J7" s="62"/>
      <c r="K7" s="62"/>
      <c r="L7" s="62"/>
      <c r="M7" s="72"/>
      <c r="N7" s="72"/>
      <c r="O7" s="72"/>
      <c r="P7" s="62"/>
      <c r="Q7" s="62"/>
      <c r="R7" s="62"/>
      <c r="S7" s="62"/>
      <c r="T7" s="62"/>
      <c r="U7" s="62"/>
      <c r="V7" s="62"/>
      <c r="W7" s="62"/>
      <c r="Y7" s="78"/>
      <c r="Z7" s="62"/>
      <c r="AB7" s="62"/>
      <c r="AC7" s="78"/>
    </row>
    <row r="8" spans="1:38" ht="11.25" hidden="1" customHeight="1" thickBot="1" x14ac:dyDescent="0.25">
      <c r="A8" s="81" t="e">
        <f>'Dados de Entrada'!#REF!</f>
        <v>#REF!</v>
      </c>
      <c r="B8" s="69"/>
      <c r="C8" s="173" t="e">
        <f>'Dados de Entrada'!#REF!</f>
        <v>#REF!</v>
      </c>
      <c r="D8" s="80"/>
      <c r="E8" s="62"/>
      <c r="F8" s="79"/>
      <c r="G8" s="72"/>
      <c r="H8" s="62"/>
      <c r="I8" s="73"/>
      <c r="J8" s="62"/>
      <c r="K8" s="62"/>
      <c r="L8" s="62"/>
      <c r="M8" s="72"/>
      <c r="N8" s="71"/>
      <c r="O8" s="62"/>
      <c r="P8" s="62"/>
      <c r="Q8" s="62"/>
      <c r="R8" s="62"/>
      <c r="S8" s="62"/>
      <c r="T8" s="62"/>
      <c r="U8" s="62"/>
      <c r="V8" s="62"/>
      <c r="W8" s="62"/>
      <c r="Y8" s="78"/>
      <c r="Z8" s="62"/>
      <c r="AB8" s="62"/>
      <c r="AC8" s="78"/>
    </row>
    <row r="9" spans="1:38" ht="12" customHeight="1" thickBot="1" x14ac:dyDescent="0.25">
      <c r="B9" s="77"/>
      <c r="C9" s="174"/>
      <c r="D9" s="76"/>
      <c r="E9" s="75"/>
      <c r="F9" s="74"/>
      <c r="G9" s="72"/>
      <c r="H9" s="62"/>
      <c r="I9" s="73"/>
      <c r="J9" s="62"/>
      <c r="K9" s="62"/>
      <c r="L9" s="62"/>
      <c r="M9" s="72"/>
      <c r="N9" s="71"/>
      <c r="O9" s="62"/>
      <c r="P9" s="62"/>
      <c r="Q9" s="62"/>
      <c r="R9" s="62"/>
      <c r="S9" s="62"/>
      <c r="T9" s="62"/>
      <c r="U9" s="62"/>
      <c r="V9" s="62"/>
      <c r="W9" s="70"/>
      <c r="X9" s="69"/>
      <c r="Y9" s="68" t="s">
        <v>98</v>
      </c>
      <c r="Z9" s="67"/>
      <c r="AA9" s="66"/>
      <c r="AB9" s="65" t="s">
        <v>97</v>
      </c>
      <c r="AC9" s="64"/>
      <c r="AD9" s="63"/>
      <c r="AE9" s="62"/>
    </row>
    <row r="10" spans="1:38" s="52" customFormat="1" ht="55.5" customHeight="1" thickBot="1" x14ac:dyDescent="0.25">
      <c r="A10" s="58" t="s">
        <v>96</v>
      </c>
      <c r="B10" s="61" t="s">
        <v>95</v>
      </c>
      <c r="C10" s="175" t="s">
        <v>94</v>
      </c>
      <c r="D10" s="179" t="s">
        <v>93</v>
      </c>
      <c r="E10" s="61" t="s">
        <v>92</v>
      </c>
      <c r="F10" s="60" t="s">
        <v>91</v>
      </c>
      <c r="G10" s="59" t="s">
        <v>90</v>
      </c>
      <c r="H10" s="58" t="s">
        <v>89</v>
      </c>
      <c r="I10" s="53" t="s">
        <v>88</v>
      </c>
      <c r="J10" s="57" t="s">
        <v>87</v>
      </c>
      <c r="K10" s="57" t="s">
        <v>86</v>
      </c>
      <c r="L10" s="54" t="s">
        <v>85</v>
      </c>
      <c r="M10" s="54" t="s">
        <v>84</v>
      </c>
      <c r="N10" s="54" t="s">
        <v>83</v>
      </c>
      <c r="O10" s="54" t="s">
        <v>82</v>
      </c>
      <c r="P10" s="54" t="s">
        <v>81</v>
      </c>
      <c r="Q10" s="54" t="s">
        <v>80</v>
      </c>
      <c r="R10" s="54" t="s">
        <v>79</v>
      </c>
      <c r="S10" s="54" t="s">
        <v>78</v>
      </c>
      <c r="T10" s="54" t="s">
        <v>77</v>
      </c>
      <c r="U10" s="54" t="s">
        <v>76</v>
      </c>
      <c r="V10" s="54" t="s">
        <v>75</v>
      </c>
      <c r="W10" s="54" t="s">
        <v>74</v>
      </c>
      <c r="X10" s="54" t="s">
        <v>73</v>
      </c>
      <c r="Y10" s="56" t="s">
        <v>72</v>
      </c>
      <c r="Z10" s="56" t="s">
        <v>71</v>
      </c>
      <c r="AA10" s="56" t="s">
        <v>70</v>
      </c>
      <c r="AB10" s="55" t="s">
        <v>69</v>
      </c>
      <c r="AC10" s="55" t="s">
        <v>68</v>
      </c>
      <c r="AD10" s="55" t="s">
        <v>67</v>
      </c>
      <c r="AE10" s="53" t="s">
        <v>66</v>
      </c>
      <c r="AF10" s="53" t="s">
        <v>65</v>
      </c>
      <c r="AG10" s="54" t="s">
        <v>64</v>
      </c>
      <c r="AH10" s="54" t="s">
        <v>63</v>
      </c>
      <c r="AI10" s="54" t="s">
        <v>62</v>
      </c>
      <c r="AJ10" s="53" t="s">
        <v>61</v>
      </c>
      <c r="AK10" s="18"/>
    </row>
    <row r="11" spans="1:38" s="24" customFormat="1" ht="11.25" customHeight="1" outlineLevel="1" x14ac:dyDescent="0.2">
      <c r="A11" s="51"/>
      <c r="B11" s="131">
        <v>1</v>
      </c>
      <c r="C11" s="132" t="s">
        <v>185</v>
      </c>
      <c r="D11" s="132" t="s">
        <v>372</v>
      </c>
      <c r="E11" s="131" t="s">
        <v>181</v>
      </c>
      <c r="F11" s="140">
        <v>1</v>
      </c>
      <c r="G11" s="50"/>
      <c r="H11" s="130">
        <f>I11*12*2</f>
        <v>2400</v>
      </c>
      <c r="I11" s="130">
        <f>'Dados de Entrada'!$K$9</f>
        <v>100</v>
      </c>
      <c r="J11" s="130">
        <f>'Dados de Entrada'!$M$9</f>
        <v>1</v>
      </c>
      <c r="K11" s="49"/>
      <c r="L11" s="38"/>
      <c r="M11" s="48"/>
      <c r="N11" s="134" t="str">
        <f>IFERROR(VLOOKUP(C11,'Custo Hora'!$B$3:$D$75,2,),"")</f>
        <v/>
      </c>
      <c r="O11" s="135"/>
      <c r="P11" s="160"/>
      <c r="Q11" s="160"/>
      <c r="R11" s="161"/>
      <c r="S11" s="135"/>
      <c r="T11" s="146"/>
      <c r="U11" s="146"/>
      <c r="V11" s="47">
        <f>IFERROR((VLOOKUP(C11,'Material Comprado'!$B$2:$E$411,4,FALSE)),"0")</f>
        <v>0</v>
      </c>
      <c r="W11" s="146">
        <f t="shared" ref="W11:W19" si="0">((((T11*$C$4)*(1+$C$6))+((U11*$C$5)*(1+$C$7))+V11)*F11)</f>
        <v>0</v>
      </c>
      <c r="X11" s="46"/>
      <c r="Y11" s="45"/>
      <c r="Z11" s="45"/>
      <c r="AA11" s="44"/>
      <c r="AB11" s="43" t="str">
        <f>IFERROR(((P11*VLOOKUP(C11,'Custo Hora'!$B$3:$D$75,3,)/60)*F11),"0")</f>
        <v>0</v>
      </c>
      <c r="AC11" s="43" t="str">
        <f>IFERROR(((Q11*VLOOKUP(C11,'Custo Hora'!$B$3:$D$75,3,))/(I11/J11)),"0")</f>
        <v>0</v>
      </c>
      <c r="AD11" s="42">
        <f t="shared" ref="AD11:AD42" si="1">W11+AB11+AC11+X11</f>
        <v>0</v>
      </c>
      <c r="AE11" s="41"/>
      <c r="AF11" s="40"/>
      <c r="AG11" s="39"/>
      <c r="AH11" s="38"/>
      <c r="AI11" s="37"/>
      <c r="AJ11" s="37"/>
      <c r="AK11" s="18">
        <f t="shared" ref="AK11:AK42" si="2">AD11/$AD$211</f>
        <v>0</v>
      </c>
      <c r="AL11" s="24">
        <v>1</v>
      </c>
    </row>
    <row r="12" spans="1:38" s="24" customFormat="1" ht="11.25" customHeight="1" outlineLevel="1" x14ac:dyDescent="0.2">
      <c r="A12" s="51"/>
      <c r="B12" s="131">
        <v>2</v>
      </c>
      <c r="C12" s="155" t="s">
        <v>59</v>
      </c>
      <c r="D12" s="132" t="str">
        <f>IFERROR(VLOOKUP(C12,'Material Comprado'!$B$4:$E$391,2,),"")</f>
        <v/>
      </c>
      <c r="E12" s="131" t="s">
        <v>199</v>
      </c>
      <c r="F12" s="140">
        <v>1</v>
      </c>
      <c r="G12" s="50"/>
      <c r="H12" s="133">
        <v>2400</v>
      </c>
      <c r="I12" s="133">
        <v>100</v>
      </c>
      <c r="J12" s="133">
        <v>1</v>
      </c>
      <c r="K12" s="49"/>
      <c r="L12" s="38"/>
      <c r="M12" s="48"/>
      <c r="N12" s="134" t="str">
        <f>IFERROR(VLOOKUP(C12,'Custo Hora'!$B$3:$D$75,2,),"")</f>
        <v>APC001 - ARMAZENAMENTO PRODUTO</v>
      </c>
      <c r="O12" s="135"/>
      <c r="P12" s="160"/>
      <c r="Q12" s="160"/>
      <c r="R12" s="161"/>
      <c r="S12" s="135"/>
      <c r="T12" s="146"/>
      <c r="U12" s="146"/>
      <c r="V12" s="47" t="str">
        <f>IFERROR((VLOOKUP(C12,'Material Comprado'!$B$2:$E$411,4,FALSE)),"0")</f>
        <v>0</v>
      </c>
      <c r="W12" s="146">
        <f t="shared" si="0"/>
        <v>0</v>
      </c>
      <c r="X12" s="46"/>
      <c r="Y12" s="45"/>
      <c r="Z12" s="45"/>
      <c r="AA12" s="44"/>
      <c r="AB12" s="43">
        <f>IFERROR(((P12*VLOOKUP(C12,'Custo Hora'!$B$3:$D$75,3,)/60)*F12),"0")</f>
        <v>0</v>
      </c>
      <c r="AC12" s="43">
        <f>IFERROR(((Q12*VLOOKUP(C12,'Custo Hora'!$B$3:$D$75,3,))/(I12/J12)),"0")</f>
        <v>0</v>
      </c>
      <c r="AD12" s="42">
        <f t="shared" si="1"/>
        <v>0</v>
      </c>
      <c r="AE12" s="41"/>
      <c r="AF12" s="40"/>
      <c r="AG12" s="39"/>
      <c r="AH12" s="38"/>
      <c r="AI12" s="37"/>
      <c r="AJ12" s="37"/>
      <c r="AK12" s="18">
        <f t="shared" si="2"/>
        <v>0</v>
      </c>
      <c r="AL12" s="24">
        <v>2</v>
      </c>
    </row>
    <row r="13" spans="1:38" s="24" customFormat="1" ht="11.25" customHeight="1" outlineLevel="1" x14ac:dyDescent="0.2">
      <c r="A13" s="51"/>
      <c r="B13" s="131">
        <v>2</v>
      </c>
      <c r="C13" s="155" t="s">
        <v>57</v>
      </c>
      <c r="D13" s="132" t="str">
        <f>IFERROR(VLOOKUP(C13,'Material Comprado'!$B$4:$E$391,2,),"")</f>
        <v/>
      </c>
      <c r="E13" s="131" t="s">
        <v>199</v>
      </c>
      <c r="F13" s="140">
        <v>1</v>
      </c>
      <c r="G13" s="50"/>
      <c r="H13" s="133">
        <v>2400</v>
      </c>
      <c r="I13" s="133">
        <v>100</v>
      </c>
      <c r="J13" s="133">
        <v>1</v>
      </c>
      <c r="K13" s="49"/>
      <c r="L13" s="38"/>
      <c r="M13" s="48"/>
      <c r="N13" s="134" t="str">
        <f>IFERROR(VLOOKUP(C13,'Custo Hora'!$B$3:$D$75,2,),"")</f>
        <v>MON002 - MONTAGEM TOMADA</v>
      </c>
      <c r="O13" s="135"/>
      <c r="P13" s="160">
        <v>30</v>
      </c>
      <c r="Q13" s="160"/>
      <c r="R13" s="161"/>
      <c r="S13" s="135"/>
      <c r="T13" s="146"/>
      <c r="U13" s="146"/>
      <c r="V13" s="47" t="str">
        <f>IFERROR((VLOOKUP(C13,'Material Comprado'!$B$2:$E$411,4,FALSE)),"0")</f>
        <v>0</v>
      </c>
      <c r="W13" s="146">
        <f t="shared" si="0"/>
        <v>0</v>
      </c>
      <c r="X13" s="46"/>
      <c r="Y13" s="45"/>
      <c r="Z13" s="45"/>
      <c r="AA13" s="44"/>
      <c r="AB13" s="43">
        <f>IFERROR(((P13*VLOOKUP(C13,'Custo Hora'!$B$3:$D$75,3,)/60)*F13),"0")</f>
        <v>30</v>
      </c>
      <c r="AC13" s="43">
        <f>IFERROR(((Q13*VLOOKUP(C13,'Custo Hora'!$B$3:$D$75,3,))/(I13/J13)),"0")</f>
        <v>0</v>
      </c>
      <c r="AD13" s="42">
        <f t="shared" si="1"/>
        <v>30</v>
      </c>
      <c r="AE13" s="41"/>
      <c r="AF13" s="40"/>
      <c r="AG13" s="39"/>
      <c r="AH13" s="38"/>
      <c r="AI13" s="37"/>
      <c r="AJ13" s="37"/>
      <c r="AK13" s="18">
        <f t="shared" si="2"/>
        <v>3.9082567015278263E-2</v>
      </c>
      <c r="AL13" s="24">
        <v>3</v>
      </c>
    </row>
    <row r="14" spans="1:38" s="24" customFormat="1" ht="11.25" customHeight="1" outlineLevel="1" x14ac:dyDescent="0.2">
      <c r="A14" s="51"/>
      <c r="B14" s="131">
        <v>2</v>
      </c>
      <c r="C14" s="155" t="s">
        <v>55</v>
      </c>
      <c r="D14" s="132" t="str">
        <f>IFERROR(VLOOKUP(C14,'Material Comprado'!$B$4:$E$391,2,),"")</f>
        <v/>
      </c>
      <c r="E14" s="131" t="s">
        <v>199</v>
      </c>
      <c r="F14" s="140">
        <v>1</v>
      </c>
      <c r="G14" s="50"/>
      <c r="H14" s="133">
        <v>2400</v>
      </c>
      <c r="I14" s="133">
        <v>100</v>
      </c>
      <c r="J14" s="133">
        <v>1</v>
      </c>
      <c r="K14" s="49"/>
      <c r="L14" s="38"/>
      <c r="M14" s="48"/>
      <c r="N14" s="134" t="str">
        <f>IFERROR(VLOOKUP(C14,'Custo Hora'!$B$3:$D$75,2,),"")</f>
        <v>TES002 - TESTE TOMADA</v>
      </c>
      <c r="O14" s="135"/>
      <c r="P14" s="160"/>
      <c r="Q14" s="160"/>
      <c r="R14" s="161"/>
      <c r="S14" s="135"/>
      <c r="T14" s="146"/>
      <c r="U14" s="146"/>
      <c r="V14" s="47" t="str">
        <f>IFERROR((VLOOKUP(C14,'Material Comprado'!$B$2:$E$411,4,FALSE)),"0")</f>
        <v>0</v>
      </c>
      <c r="W14" s="146">
        <f t="shared" si="0"/>
        <v>0</v>
      </c>
      <c r="X14" s="46"/>
      <c r="Y14" s="45"/>
      <c r="Z14" s="45"/>
      <c r="AA14" s="44"/>
      <c r="AB14" s="43">
        <f>IFERROR(((P14*VLOOKUP(C14,'Custo Hora'!$B$3:$D$75,3,)/60)*F14),"0")</f>
        <v>0</v>
      </c>
      <c r="AC14" s="43">
        <f>IFERROR(((Q14*VLOOKUP(C14,'Custo Hora'!$B$3:$D$75,3,))/(I14/J14)),"0")</f>
        <v>0</v>
      </c>
      <c r="AD14" s="42">
        <f t="shared" si="1"/>
        <v>0</v>
      </c>
      <c r="AE14" s="41"/>
      <c r="AF14" s="40"/>
      <c r="AG14" s="39"/>
      <c r="AH14" s="38"/>
      <c r="AI14" s="37"/>
      <c r="AJ14" s="37"/>
      <c r="AK14" s="18">
        <f t="shared" si="2"/>
        <v>0</v>
      </c>
      <c r="AL14" s="24">
        <v>4</v>
      </c>
    </row>
    <row r="15" spans="1:38" s="24" customFormat="1" ht="11.25" customHeight="1" outlineLevel="1" x14ac:dyDescent="0.2">
      <c r="A15" s="51"/>
      <c r="B15" s="131">
        <v>2</v>
      </c>
      <c r="C15" s="155" t="s">
        <v>53</v>
      </c>
      <c r="D15" s="132" t="str">
        <f>IFERROR(VLOOKUP(C15,'Material Comprado'!$B$4:$E$391,2,),"")</f>
        <v/>
      </c>
      <c r="E15" s="131" t="s">
        <v>199</v>
      </c>
      <c r="F15" s="140">
        <v>1</v>
      </c>
      <c r="G15" s="50"/>
      <c r="H15" s="133">
        <v>2400</v>
      </c>
      <c r="I15" s="133">
        <v>100</v>
      </c>
      <c r="J15" s="133">
        <v>1</v>
      </c>
      <c r="K15" s="49"/>
      <c r="L15" s="38"/>
      <c r="M15" s="48"/>
      <c r="N15" s="134" t="str">
        <f>IFERROR(VLOOKUP(C15,'Custo Hora'!$B$3:$D$75,2,),"")</f>
        <v>PIT002 - PINTURA TOMADA</v>
      </c>
      <c r="O15" s="135"/>
      <c r="P15" s="160">
        <v>5</v>
      </c>
      <c r="Q15" s="160"/>
      <c r="R15" s="161"/>
      <c r="S15" s="135"/>
      <c r="T15" s="146"/>
      <c r="U15" s="146"/>
      <c r="V15" s="47" t="str">
        <f>IFERROR((VLOOKUP(C15,'Material Comprado'!$B$2:$E$411,4,FALSE)),"0")</f>
        <v>0</v>
      </c>
      <c r="W15" s="146">
        <f t="shared" si="0"/>
        <v>0</v>
      </c>
      <c r="X15" s="46"/>
      <c r="Y15" s="45"/>
      <c r="Z15" s="45"/>
      <c r="AA15" s="44"/>
      <c r="AB15" s="43">
        <f>IFERROR(((P15*VLOOKUP(C15,'Custo Hora'!$B$3:$D$75,3,)/60)*F15),"0")</f>
        <v>6.666666666666667</v>
      </c>
      <c r="AC15" s="43">
        <f>IFERROR(((Q15*VLOOKUP(C15,'Custo Hora'!$B$3:$D$75,3,))/(I15/J15)),"0")</f>
        <v>0</v>
      </c>
      <c r="AD15" s="42">
        <f t="shared" si="1"/>
        <v>6.666666666666667</v>
      </c>
      <c r="AE15" s="41"/>
      <c r="AF15" s="40"/>
      <c r="AG15" s="39"/>
      <c r="AH15" s="38"/>
      <c r="AI15" s="37"/>
      <c r="AJ15" s="37"/>
      <c r="AK15" s="18">
        <f t="shared" si="2"/>
        <v>8.6850148922840587E-3</v>
      </c>
      <c r="AL15" s="24">
        <v>5</v>
      </c>
    </row>
    <row r="16" spans="1:38" s="24" customFormat="1" ht="11.25" customHeight="1" outlineLevel="1" x14ac:dyDescent="0.2">
      <c r="A16" s="51"/>
      <c r="B16" s="131">
        <v>2</v>
      </c>
      <c r="C16" s="155" t="s">
        <v>51</v>
      </c>
      <c r="D16" s="132" t="str">
        <f>IFERROR(VLOOKUP(C16,'Material Comprado'!$B$4:$E$391,2,),"")</f>
        <v/>
      </c>
      <c r="E16" s="131" t="s">
        <v>199</v>
      </c>
      <c r="F16" s="140">
        <v>1</v>
      </c>
      <c r="G16" s="50"/>
      <c r="H16" s="133">
        <v>2400</v>
      </c>
      <c r="I16" s="133">
        <v>100</v>
      </c>
      <c r="J16" s="133">
        <v>1</v>
      </c>
      <c r="K16" s="49"/>
      <c r="L16" s="38"/>
      <c r="M16" s="48"/>
      <c r="N16" s="134" t="str">
        <f>IFERROR(VLOOKUP(C16,'Custo Hora'!$B$3:$D$75,2,),"")</f>
        <v>EMB002 - EMBALAGEM TOMADA</v>
      </c>
      <c r="O16" s="135"/>
      <c r="P16" s="160">
        <v>4</v>
      </c>
      <c r="Q16" s="160"/>
      <c r="R16" s="161"/>
      <c r="S16" s="135"/>
      <c r="T16" s="146"/>
      <c r="U16" s="146"/>
      <c r="V16" s="47" t="str">
        <f>IFERROR((VLOOKUP(C16,'Material Comprado'!$B$2:$E$411,4,FALSE)),"0")</f>
        <v>0</v>
      </c>
      <c r="W16" s="146">
        <f t="shared" si="0"/>
        <v>0</v>
      </c>
      <c r="X16" s="46"/>
      <c r="Y16" s="45"/>
      <c r="Z16" s="45"/>
      <c r="AA16" s="44"/>
      <c r="AB16" s="43">
        <f>IFERROR(((P16*VLOOKUP(C16,'Custo Hora'!$B$3:$D$75,3,)/60)*F16),"0")</f>
        <v>4</v>
      </c>
      <c r="AC16" s="43">
        <f>IFERROR(((Q16*VLOOKUP(C16,'Custo Hora'!$B$3:$D$75,3,))/(I16/J16)),"0")</f>
        <v>0</v>
      </c>
      <c r="AD16" s="42">
        <f t="shared" si="1"/>
        <v>4</v>
      </c>
      <c r="AE16" s="41"/>
      <c r="AF16" s="40"/>
      <c r="AG16" s="39"/>
      <c r="AH16" s="38"/>
      <c r="AI16" s="37"/>
      <c r="AJ16" s="37"/>
      <c r="AK16" s="18">
        <f t="shared" si="2"/>
        <v>5.2110089353704352E-3</v>
      </c>
      <c r="AL16" s="24">
        <v>6</v>
      </c>
    </row>
    <row r="17" spans="1:38" s="24" customFormat="1" ht="11.25" customHeight="1" outlineLevel="1" x14ac:dyDescent="0.2">
      <c r="A17" s="51"/>
      <c r="B17" s="131">
        <v>2</v>
      </c>
      <c r="C17" s="155" t="s">
        <v>59</v>
      </c>
      <c r="D17" s="132" t="str">
        <f>IFERROR(VLOOKUP(C17,'Material Comprado'!$B$4:$E$391,2,),"")</f>
        <v/>
      </c>
      <c r="E17" s="131" t="s">
        <v>199</v>
      </c>
      <c r="F17" s="140">
        <v>1</v>
      </c>
      <c r="G17" s="50"/>
      <c r="H17" s="133">
        <v>2400</v>
      </c>
      <c r="I17" s="133">
        <v>100</v>
      </c>
      <c r="J17" s="133">
        <v>1</v>
      </c>
      <c r="K17" s="49"/>
      <c r="L17" s="38"/>
      <c r="M17" s="48"/>
      <c r="N17" s="134" t="str">
        <f>IFERROR(VLOOKUP(C17,'Custo Hora'!$B$3:$D$75,2,),"")</f>
        <v>APC001 - ARMAZENAMENTO PRODUTO</v>
      </c>
      <c r="O17" s="135"/>
      <c r="P17" s="160"/>
      <c r="Q17" s="160"/>
      <c r="R17" s="161"/>
      <c r="S17" s="135"/>
      <c r="T17" s="146"/>
      <c r="U17" s="146"/>
      <c r="V17" s="47" t="str">
        <f>IFERROR((VLOOKUP(C17,'Material Comprado'!$B$2:$E$411,4,FALSE)),"0")</f>
        <v>0</v>
      </c>
      <c r="W17" s="146">
        <f t="shared" si="0"/>
        <v>0</v>
      </c>
      <c r="X17" s="46"/>
      <c r="Y17" s="45"/>
      <c r="Z17" s="45"/>
      <c r="AA17" s="44"/>
      <c r="AB17" s="43">
        <f>IFERROR(((P17*VLOOKUP(C17,'Custo Hora'!$B$3:$D$75,3,)/60)*F17),"0")</f>
        <v>0</v>
      </c>
      <c r="AC17" s="43">
        <f>IFERROR(((Q17*VLOOKUP(C17,'Custo Hora'!$B$3:$D$75,3,))/(I17/J17)),"0")</f>
        <v>0</v>
      </c>
      <c r="AD17" s="42">
        <f t="shared" si="1"/>
        <v>0</v>
      </c>
      <c r="AE17" s="41"/>
      <c r="AF17" s="40"/>
      <c r="AG17" s="39"/>
      <c r="AH17" s="38"/>
      <c r="AI17" s="37"/>
      <c r="AJ17" s="37"/>
      <c r="AK17" s="18">
        <f t="shared" si="2"/>
        <v>0</v>
      </c>
      <c r="AL17" s="24">
        <v>7</v>
      </c>
    </row>
    <row r="18" spans="1:38" s="24" customFormat="1" ht="11.25" customHeight="1" outlineLevel="1" x14ac:dyDescent="0.2">
      <c r="A18" s="51"/>
      <c r="B18" s="131">
        <v>2</v>
      </c>
      <c r="C18" s="132" t="s">
        <v>228</v>
      </c>
      <c r="D18" s="132" t="str">
        <f>IFERROR(VLOOKUP(C18,'Material Comprado'!$B$4:$E$391,2,),"")</f>
        <v>CALCO DA BASE TF 40 (2,7) EM ACO</v>
      </c>
      <c r="E18" s="131" t="s">
        <v>199</v>
      </c>
      <c r="F18" s="140">
        <v>1</v>
      </c>
      <c r="G18" s="50"/>
      <c r="H18" s="133">
        <f t="shared" ref="H18:H49" si="3">I18*12*2</f>
        <v>2400</v>
      </c>
      <c r="I18" s="133">
        <f>'Dados de Entrada'!$K$9</f>
        <v>100</v>
      </c>
      <c r="J18" s="133">
        <f>'Dados de Entrada'!$M$9</f>
        <v>1</v>
      </c>
      <c r="K18" s="49"/>
      <c r="L18" s="38"/>
      <c r="M18" s="48"/>
      <c r="N18" s="134" t="str">
        <f>IFERROR(VLOOKUP(C18,'Custo Hora'!$B$3:$D$75,2,),"")</f>
        <v/>
      </c>
      <c r="O18" s="135"/>
      <c r="P18" s="160"/>
      <c r="Q18" s="160"/>
      <c r="R18" s="161"/>
      <c r="S18" s="135"/>
      <c r="T18" s="146"/>
      <c r="U18" s="146"/>
      <c r="V18" s="47">
        <f>IFERROR((VLOOKUP(C18,'Material Comprado'!$B$2:$E$411,4,FALSE)),"0")</f>
        <v>9.06</v>
      </c>
      <c r="W18" s="146">
        <f t="shared" si="0"/>
        <v>9.06</v>
      </c>
      <c r="X18" s="46"/>
      <c r="Y18" s="45"/>
      <c r="Z18" s="45"/>
      <c r="AA18" s="44"/>
      <c r="AB18" s="43" t="str">
        <f>IFERROR(((P18*VLOOKUP(C18,'Custo Hora'!$B$3:$D$75,3,)/60)*F18),"0")</f>
        <v>0</v>
      </c>
      <c r="AC18" s="43" t="str">
        <f>IFERROR(((Q18*VLOOKUP(C18,'Custo Hora'!$B$3:$D$75,3,))/(I18/J18)),"0")</f>
        <v>0</v>
      </c>
      <c r="AD18" s="42">
        <f t="shared" si="1"/>
        <v>9.06</v>
      </c>
      <c r="AE18" s="41"/>
      <c r="AF18" s="40"/>
      <c r="AG18" s="39"/>
      <c r="AH18" s="38"/>
      <c r="AI18" s="37"/>
      <c r="AJ18" s="37"/>
      <c r="AK18" s="18">
        <f t="shared" si="2"/>
        <v>1.1802935238614035E-2</v>
      </c>
      <c r="AL18" s="24">
        <v>8</v>
      </c>
    </row>
    <row r="19" spans="1:38" s="24" customFormat="1" ht="11.25" customHeight="1" outlineLevel="1" x14ac:dyDescent="0.2">
      <c r="A19" s="51"/>
      <c r="B19" s="131">
        <v>2</v>
      </c>
      <c r="C19" s="132" t="s">
        <v>230</v>
      </c>
      <c r="D19" s="132" t="str">
        <f>IFERROR(VLOOKUP(C19,'Material Comprado'!$B$4:$E$391,2,),"")</f>
        <v>EIXO ENTALHADO TF 70</v>
      </c>
      <c r="E19" s="131" t="s">
        <v>199</v>
      </c>
      <c r="F19" s="140">
        <v>1</v>
      </c>
      <c r="G19" s="50"/>
      <c r="H19" s="133">
        <f t="shared" si="3"/>
        <v>2400</v>
      </c>
      <c r="I19" s="133">
        <f>'Dados de Entrada'!$K$9</f>
        <v>100</v>
      </c>
      <c r="J19" s="133">
        <f>'Dados de Entrada'!$M$9</f>
        <v>1</v>
      </c>
      <c r="K19" s="49"/>
      <c r="L19" s="38"/>
      <c r="M19" s="48"/>
      <c r="N19" s="134" t="str">
        <f>IFERROR(VLOOKUP(C19,'Custo Hora'!$B$3:$D$75,2,),"")</f>
        <v/>
      </c>
      <c r="O19" s="135"/>
      <c r="P19" s="160"/>
      <c r="Q19" s="160"/>
      <c r="R19" s="161"/>
      <c r="S19" s="135"/>
      <c r="T19" s="146"/>
      <c r="U19" s="146"/>
      <c r="V19" s="47">
        <f>IFERROR((VLOOKUP(C19,'Material Comprado'!$B$2:$E$411,4,FALSE)),"0")</f>
        <v>0</v>
      </c>
      <c r="W19" s="146">
        <f t="shared" si="0"/>
        <v>0</v>
      </c>
      <c r="X19" s="46"/>
      <c r="Y19" s="45"/>
      <c r="Z19" s="45"/>
      <c r="AA19" s="44"/>
      <c r="AB19" s="43" t="str">
        <f>IFERROR(((P19*VLOOKUP(C19,'Custo Hora'!$B$3:$D$75,3,)/60)*F19),"0")</f>
        <v>0</v>
      </c>
      <c r="AC19" s="43" t="str">
        <f>IFERROR(((Q19*VLOOKUP(C19,'Custo Hora'!$B$3:$D$75,3,))/(I19/J19)),"0")</f>
        <v>0</v>
      </c>
      <c r="AD19" s="42">
        <f t="shared" si="1"/>
        <v>0</v>
      </c>
      <c r="AE19" s="41"/>
      <c r="AF19" s="40"/>
      <c r="AG19" s="39"/>
      <c r="AH19" s="38"/>
      <c r="AI19" s="37"/>
      <c r="AJ19" s="37"/>
      <c r="AK19" s="18">
        <f t="shared" si="2"/>
        <v>0</v>
      </c>
      <c r="AL19" s="24">
        <v>9</v>
      </c>
    </row>
    <row r="20" spans="1:38" s="24" customFormat="1" ht="11.25" customHeight="1" outlineLevel="1" x14ac:dyDescent="0.2">
      <c r="A20" s="51"/>
      <c r="B20" s="131">
        <v>3</v>
      </c>
      <c r="C20" s="155" t="s">
        <v>41</v>
      </c>
      <c r="D20" s="132"/>
      <c r="E20" s="131" t="s">
        <v>199</v>
      </c>
      <c r="F20" s="140">
        <v>1</v>
      </c>
      <c r="G20" s="50"/>
      <c r="H20" s="133">
        <f t="shared" si="3"/>
        <v>2400</v>
      </c>
      <c r="I20" s="133">
        <f>'Dados de Entrada'!$K$9</f>
        <v>100</v>
      </c>
      <c r="J20" s="133">
        <f>'Dados de Entrada'!$M$9</f>
        <v>1</v>
      </c>
      <c r="K20" s="49"/>
      <c r="L20" s="38"/>
      <c r="M20" s="48"/>
      <c r="N20" s="134" t="str">
        <f>IFERROR(VLOOKUP(C20,'Custo Hora'!$B$3:$D$75,2,),"")</f>
        <v>MET001/MET002 - METROLOGIA 1 E</v>
      </c>
      <c r="O20" s="135"/>
      <c r="P20" s="160"/>
      <c r="Q20" s="160"/>
      <c r="R20" s="161"/>
      <c r="S20" s="135"/>
      <c r="T20" s="146"/>
      <c r="U20" s="146"/>
      <c r="V20" s="47" t="str">
        <f>IFERROR((VLOOKUP(C20,'Material Comprado'!$B$2:$E$411,4,FALSE)),"0")</f>
        <v>0</v>
      </c>
      <c r="W20" s="146">
        <f t="shared" ref="W20:W22" si="4">((((T20*$C$4)*(1+$C$6))+((U20*$C$5)*(1+$C$7))+V20)*F20)</f>
        <v>0</v>
      </c>
      <c r="X20" s="46"/>
      <c r="Y20" s="45"/>
      <c r="Z20" s="45"/>
      <c r="AA20" s="44"/>
      <c r="AB20" s="43">
        <f>IFERROR(((P20*VLOOKUP(C20,'Custo Hora'!$B$3:$D$75,3,)/60)*F20),"0")</f>
        <v>0</v>
      </c>
      <c r="AC20" s="43">
        <f>IFERROR(((Q20*VLOOKUP(C20,'Custo Hora'!$B$3:$D$75,3,))/(I20/J20)),"0")</f>
        <v>0</v>
      </c>
      <c r="AD20" s="42">
        <f t="shared" si="1"/>
        <v>0</v>
      </c>
      <c r="AE20" s="41"/>
      <c r="AF20" s="40"/>
      <c r="AG20" s="39"/>
      <c r="AH20" s="38"/>
      <c r="AI20" s="37"/>
      <c r="AJ20" s="37"/>
      <c r="AK20" s="18">
        <f t="shared" si="2"/>
        <v>0</v>
      </c>
      <c r="AL20" s="24">
        <v>10</v>
      </c>
    </row>
    <row r="21" spans="1:38" s="24" customFormat="1" ht="11.25" customHeight="1" outlineLevel="1" x14ac:dyDescent="0.2">
      <c r="A21" s="51"/>
      <c r="B21" s="131">
        <v>3</v>
      </c>
      <c r="C21" s="155" t="s">
        <v>32</v>
      </c>
      <c r="D21" s="132"/>
      <c r="E21" s="131" t="s">
        <v>199</v>
      </c>
      <c r="F21" s="140">
        <v>1</v>
      </c>
      <c r="G21" s="50"/>
      <c r="H21" s="133">
        <f t="shared" si="3"/>
        <v>2400</v>
      </c>
      <c r="I21" s="133">
        <f>'Dados de Entrada'!$K$9</f>
        <v>100</v>
      </c>
      <c r="J21" s="133">
        <f>'Dados de Entrada'!$M$9</f>
        <v>1</v>
      </c>
      <c r="K21" s="49"/>
      <c r="L21" s="38"/>
      <c r="M21" s="48"/>
      <c r="N21" s="134" t="str">
        <f>IFERROR(VLOOKUP(C21,'Custo Hora'!$B$3:$D$75,2,),"")</f>
        <v>RET008 - R.CV.C.50.03 RETIFICA</v>
      </c>
      <c r="O21" s="135"/>
      <c r="P21" s="160">
        <v>1.5</v>
      </c>
      <c r="Q21" s="160">
        <v>0.5</v>
      </c>
      <c r="R21" s="161"/>
      <c r="S21" s="135"/>
      <c r="T21" s="146"/>
      <c r="U21" s="146"/>
      <c r="V21" s="47" t="str">
        <f>IFERROR((VLOOKUP(C21,'Material Comprado'!$B$2:$E$411,4,FALSE)),"0")</f>
        <v>0</v>
      </c>
      <c r="W21" s="146">
        <f t="shared" si="4"/>
        <v>0</v>
      </c>
      <c r="X21" s="46"/>
      <c r="Y21" s="45"/>
      <c r="Z21" s="45"/>
      <c r="AA21" s="44"/>
      <c r="AB21" s="43">
        <f>IFERROR(((P21*VLOOKUP(C21,'Custo Hora'!$B$3:$D$75,3,)/60)*F21),"0")</f>
        <v>2</v>
      </c>
      <c r="AC21" s="43">
        <f>IFERROR(((Q21*VLOOKUP(C21,'Custo Hora'!$B$3:$D$75,3,))/(I21/J21)),"0")</f>
        <v>0.4</v>
      </c>
      <c r="AD21" s="42">
        <f t="shared" si="1"/>
        <v>2.4</v>
      </c>
      <c r="AE21" s="41"/>
      <c r="AF21" s="40"/>
      <c r="AG21" s="39"/>
      <c r="AH21" s="38"/>
      <c r="AI21" s="37"/>
      <c r="AJ21" s="37"/>
      <c r="AK21" s="18">
        <f t="shared" si="2"/>
        <v>3.1266053612222606E-3</v>
      </c>
      <c r="AL21" s="24">
        <v>11</v>
      </c>
    </row>
    <row r="22" spans="1:38" s="24" customFormat="1" ht="11.25" customHeight="1" outlineLevel="1" x14ac:dyDescent="0.2">
      <c r="A22" s="51"/>
      <c r="B22" s="131">
        <v>3</v>
      </c>
      <c r="C22" s="155" t="s">
        <v>59</v>
      </c>
      <c r="D22" s="132"/>
      <c r="E22" s="131" t="s">
        <v>199</v>
      </c>
      <c r="F22" s="140">
        <v>1</v>
      </c>
      <c r="G22" s="50"/>
      <c r="H22" s="133">
        <f t="shared" si="3"/>
        <v>2400</v>
      </c>
      <c r="I22" s="133">
        <f>'Dados de Entrada'!$K$9</f>
        <v>100</v>
      </c>
      <c r="J22" s="133">
        <f>'Dados de Entrada'!$M$9</f>
        <v>1</v>
      </c>
      <c r="K22" s="49"/>
      <c r="L22" s="38"/>
      <c r="M22" s="48"/>
      <c r="N22" s="134" t="str">
        <f>IFERROR(VLOOKUP(C22,'Custo Hora'!$B$3:$D$75,2,),"")</f>
        <v>APC001 - ARMAZENAMENTO PRODUTO</v>
      </c>
      <c r="O22" s="135"/>
      <c r="P22" s="160"/>
      <c r="Q22" s="160"/>
      <c r="R22" s="161"/>
      <c r="S22" s="135"/>
      <c r="T22" s="146"/>
      <c r="U22" s="146"/>
      <c r="V22" s="47" t="str">
        <f>IFERROR((VLOOKUP(C22,'Material Comprado'!$B$2:$E$411,4,FALSE)),"0")</f>
        <v>0</v>
      </c>
      <c r="W22" s="146">
        <f t="shared" si="4"/>
        <v>0</v>
      </c>
      <c r="X22" s="46"/>
      <c r="Y22" s="45"/>
      <c r="Z22" s="45"/>
      <c r="AA22" s="44"/>
      <c r="AB22" s="43">
        <f>IFERROR(((P22*VLOOKUP(C22,'Custo Hora'!$B$3:$D$75,3,)/60)*F22),"0")</f>
        <v>0</v>
      </c>
      <c r="AC22" s="43">
        <f>IFERROR(((Q22*VLOOKUP(C22,'Custo Hora'!$B$3:$D$75,3,))/(I22/J22)),"0")</f>
        <v>0</v>
      </c>
      <c r="AD22" s="42">
        <f t="shared" si="1"/>
        <v>0</v>
      </c>
      <c r="AE22" s="41"/>
      <c r="AF22" s="40"/>
      <c r="AG22" s="39"/>
      <c r="AH22" s="38"/>
      <c r="AI22" s="37"/>
      <c r="AJ22" s="37"/>
      <c r="AK22" s="18">
        <f t="shared" si="2"/>
        <v>0</v>
      </c>
      <c r="AL22" s="24">
        <v>12</v>
      </c>
    </row>
    <row r="23" spans="1:38" s="24" customFormat="1" ht="11.25" customHeight="1" outlineLevel="1" x14ac:dyDescent="0.2">
      <c r="A23" s="51"/>
      <c r="B23" s="131">
        <v>3</v>
      </c>
      <c r="C23" s="132" t="s">
        <v>186</v>
      </c>
      <c r="D23" s="132" t="str">
        <f>IFERROR(VLOOKUP(C23,'Material Comprado'!$B$4:$E$391,2,),"")</f>
        <v>CEMENTADO - EIXO ENTALHADO TF 70</v>
      </c>
      <c r="E23" s="131" t="s">
        <v>199</v>
      </c>
      <c r="F23" s="140">
        <v>1</v>
      </c>
      <c r="G23" s="50"/>
      <c r="H23" s="133">
        <f t="shared" si="3"/>
        <v>2400</v>
      </c>
      <c r="I23" s="133">
        <f>'Dados de Entrada'!$K$9</f>
        <v>100</v>
      </c>
      <c r="J23" s="133">
        <f>'Dados de Entrada'!$M$9</f>
        <v>1</v>
      </c>
      <c r="K23" s="49"/>
      <c r="L23" s="38"/>
      <c r="M23" s="48"/>
      <c r="N23" s="134" t="str">
        <f>IFERROR(VLOOKUP(C23,'Custo Hora'!$B$3:$D$75,2,),"")</f>
        <v/>
      </c>
      <c r="O23" s="135"/>
      <c r="P23" s="160"/>
      <c r="Q23" s="160"/>
      <c r="R23" s="161"/>
      <c r="S23" s="135"/>
      <c r="T23" s="146"/>
      <c r="U23" s="146"/>
      <c r="V23" s="47">
        <f>IFERROR((VLOOKUP(C23,'Material Comprado'!$B$2:$E$411,4,FALSE)),"0")</f>
        <v>5.03</v>
      </c>
      <c r="W23" s="146">
        <f t="shared" ref="W23:W54" si="5">((((T23*$C$4)*(1+$C$6))+((U23*$C$5)*(1+$C$7))+V23)*F23)</f>
        <v>5.03</v>
      </c>
      <c r="X23" s="46"/>
      <c r="Y23" s="45"/>
      <c r="Z23" s="45"/>
      <c r="AA23" s="44"/>
      <c r="AB23" s="43" t="str">
        <f>IFERROR(((P23*VLOOKUP(C23,'Custo Hora'!$B$3:$D$75,3,)/60)*F23),"0")</f>
        <v>0</v>
      </c>
      <c r="AC23" s="43" t="str">
        <f>IFERROR(((Q23*VLOOKUP(C23,'Custo Hora'!$B$3:$D$75,3,))/(I23/J23)),"0")</f>
        <v>0</v>
      </c>
      <c r="AD23" s="42">
        <f t="shared" si="1"/>
        <v>5.03</v>
      </c>
      <c r="AE23" s="41"/>
      <c r="AF23" s="40"/>
      <c r="AG23" s="39"/>
      <c r="AH23" s="38"/>
      <c r="AI23" s="37"/>
      <c r="AJ23" s="37"/>
      <c r="AK23" s="18">
        <f t="shared" si="2"/>
        <v>6.5528437362283223E-3</v>
      </c>
      <c r="AL23" s="24">
        <v>13</v>
      </c>
    </row>
    <row r="24" spans="1:38" s="24" customFormat="1" ht="10.8" customHeight="1" outlineLevel="1" x14ac:dyDescent="0.2">
      <c r="A24" s="51"/>
      <c r="B24" s="131">
        <v>3</v>
      </c>
      <c r="C24" s="132" t="s">
        <v>187</v>
      </c>
      <c r="D24" s="132" t="str">
        <f>IFERROR(VLOOKUP(C24,'Material Comprado'!$B$4:$E$391,2,),"")</f>
        <v>USINADO - EIXO ENTALHADO TF 70</v>
      </c>
      <c r="E24" s="131" t="s">
        <v>199</v>
      </c>
      <c r="F24" s="140">
        <v>1</v>
      </c>
      <c r="G24" s="50"/>
      <c r="H24" s="133">
        <f t="shared" si="3"/>
        <v>2400</v>
      </c>
      <c r="I24" s="133">
        <f>'Dados de Entrada'!$K$9</f>
        <v>100</v>
      </c>
      <c r="J24" s="133">
        <f>'Dados de Entrada'!$M$9</f>
        <v>1</v>
      </c>
      <c r="K24" s="49"/>
      <c r="L24" s="38"/>
      <c r="M24" s="48"/>
      <c r="N24" s="134" t="str">
        <f>IFERROR(VLOOKUP(C24,'Custo Hora'!$B$3:$D$75,2,),"")</f>
        <v/>
      </c>
      <c r="O24" s="135"/>
      <c r="P24" s="160"/>
      <c r="Q24" s="160"/>
      <c r="R24" s="161"/>
      <c r="S24" s="135"/>
      <c r="T24" s="146"/>
      <c r="U24" s="146"/>
      <c r="V24" s="47">
        <f>IFERROR((VLOOKUP(C24,'Material Comprado'!$B$2:$E$411,4,FALSE)),"0")</f>
        <v>0</v>
      </c>
      <c r="W24" s="146">
        <f t="shared" si="5"/>
        <v>0</v>
      </c>
      <c r="X24" s="46"/>
      <c r="Y24" s="45"/>
      <c r="Z24" s="45"/>
      <c r="AA24" s="44"/>
      <c r="AB24" s="43" t="str">
        <f>IFERROR(((P24*VLOOKUP(C24,'Custo Hora'!$B$3:$D$75,3,)/60)*F24),"0")</f>
        <v>0</v>
      </c>
      <c r="AC24" s="43" t="str">
        <f>IFERROR(((Q24*VLOOKUP(C24,'Custo Hora'!$B$3:$D$75,3,))/(I24/J24)),"0")</f>
        <v>0</v>
      </c>
      <c r="AD24" s="42">
        <f t="shared" si="1"/>
        <v>0</v>
      </c>
      <c r="AE24" s="41"/>
      <c r="AF24" s="40"/>
      <c r="AG24" s="39"/>
      <c r="AH24" s="38"/>
      <c r="AI24" s="37"/>
      <c r="AJ24" s="37"/>
      <c r="AK24" s="18">
        <f t="shared" si="2"/>
        <v>0</v>
      </c>
      <c r="AL24" s="24">
        <v>14</v>
      </c>
    </row>
    <row r="25" spans="1:38" s="24" customFormat="1" ht="11.25" customHeight="1" outlineLevel="1" x14ac:dyDescent="0.2">
      <c r="A25" s="51"/>
      <c r="B25" s="131">
        <v>3</v>
      </c>
      <c r="C25" s="155" t="s">
        <v>59</v>
      </c>
      <c r="D25" s="132"/>
      <c r="E25" s="131" t="s">
        <v>199</v>
      </c>
      <c r="F25" s="140">
        <v>1</v>
      </c>
      <c r="G25" s="50"/>
      <c r="H25" s="133">
        <f t="shared" si="3"/>
        <v>2400</v>
      </c>
      <c r="I25" s="133">
        <f>'Dados de Entrada'!$K$9</f>
        <v>100</v>
      </c>
      <c r="J25" s="133">
        <f>'Dados de Entrada'!$M$9</f>
        <v>1</v>
      </c>
      <c r="K25" s="49"/>
      <c r="L25" s="38"/>
      <c r="M25" s="48"/>
      <c r="N25" s="134" t="str">
        <f>IFERROR(VLOOKUP(C25,'Custo Hora'!$B$3:$D$75,2,),"")</f>
        <v>APC001 - ARMAZENAMENTO PRODUTO</v>
      </c>
      <c r="O25" s="135"/>
      <c r="P25" s="160"/>
      <c r="Q25" s="160"/>
      <c r="R25" s="161"/>
      <c r="S25" s="135"/>
      <c r="T25" s="146"/>
      <c r="U25" s="146"/>
      <c r="V25" s="47" t="str">
        <f>IFERROR((VLOOKUP(C25,'Material Comprado'!$B$2:$E$411,4,FALSE)),"0")</f>
        <v>0</v>
      </c>
      <c r="W25" s="146">
        <f t="shared" si="5"/>
        <v>0</v>
      </c>
      <c r="X25" s="46"/>
      <c r="Y25" s="45"/>
      <c r="Z25" s="45"/>
      <c r="AA25" s="44"/>
      <c r="AB25" s="43">
        <f>IFERROR(((P25*VLOOKUP(C25,'Custo Hora'!$B$3:$D$75,3,)/60)*F25),"0")</f>
        <v>0</v>
      </c>
      <c r="AC25" s="43">
        <f>IFERROR(((Q25*VLOOKUP(C25,'Custo Hora'!$B$3:$D$75,3,))/(I25/J25)),"0")</f>
        <v>0</v>
      </c>
      <c r="AD25" s="42">
        <f t="shared" si="1"/>
        <v>0</v>
      </c>
      <c r="AE25" s="41"/>
      <c r="AF25" s="40"/>
      <c r="AG25" s="39"/>
      <c r="AH25" s="38"/>
      <c r="AI25" s="37"/>
      <c r="AJ25" s="37"/>
      <c r="AK25" s="18">
        <f t="shared" si="2"/>
        <v>0</v>
      </c>
      <c r="AL25" s="24">
        <v>15</v>
      </c>
    </row>
    <row r="26" spans="1:38" s="24" customFormat="1" ht="11.25" customHeight="1" outlineLevel="1" x14ac:dyDescent="0.2">
      <c r="A26" s="51"/>
      <c r="B26" s="131">
        <v>3</v>
      </c>
      <c r="C26" s="155" t="s">
        <v>174</v>
      </c>
      <c r="D26" s="132"/>
      <c r="E26" s="131" t="s">
        <v>199</v>
      </c>
      <c r="F26" s="140">
        <v>1</v>
      </c>
      <c r="G26" s="50"/>
      <c r="H26" s="133">
        <f t="shared" si="3"/>
        <v>2400</v>
      </c>
      <c r="I26" s="133">
        <f>'Dados de Entrada'!$K$9</f>
        <v>100</v>
      </c>
      <c r="J26" s="133">
        <f>'Dados de Entrada'!$M$9</f>
        <v>1</v>
      </c>
      <c r="K26" s="49"/>
      <c r="L26" s="38"/>
      <c r="M26" s="48"/>
      <c r="N26" s="134" t="str">
        <f>IFERROR(VLOOKUP(C26,'Custo Hora'!$B$3:$D$75,2,),"")</f>
        <v xml:space="preserve">TOD005 - TORNO CNC DOOSAN LYNX 220                </v>
      </c>
      <c r="O26" s="135"/>
      <c r="P26" s="160">
        <v>3.33</v>
      </c>
      <c r="Q26" s="160">
        <v>1</v>
      </c>
      <c r="R26" s="161"/>
      <c r="S26" s="135"/>
      <c r="T26" s="146"/>
      <c r="U26" s="146"/>
      <c r="V26" s="47" t="str">
        <f>IFERROR((VLOOKUP(C26,'Material Comprado'!$B$2:$E$411,4,FALSE)),"0")</f>
        <v>0</v>
      </c>
      <c r="W26" s="146">
        <f t="shared" si="5"/>
        <v>0</v>
      </c>
      <c r="X26" s="46"/>
      <c r="Y26" s="45"/>
      <c r="Z26" s="45"/>
      <c r="AA26" s="44"/>
      <c r="AB26" s="43">
        <f>IFERROR(((P26*VLOOKUP(C26,'Custo Hora'!$B$3:$D$75,3,)/60)*F26),"0")</f>
        <v>5.55</v>
      </c>
      <c r="AC26" s="43">
        <f>IFERROR(((Q26*VLOOKUP(C26,'Custo Hora'!$B$3:$D$75,3,))/(I26/J26)),"0")</f>
        <v>1</v>
      </c>
      <c r="AD26" s="42">
        <f t="shared" si="1"/>
        <v>6.55</v>
      </c>
      <c r="AE26" s="41"/>
      <c r="AF26" s="40"/>
      <c r="AG26" s="39"/>
      <c r="AH26" s="38"/>
      <c r="AI26" s="37"/>
      <c r="AJ26" s="37"/>
      <c r="AK26" s="18">
        <f t="shared" si="2"/>
        <v>8.5330271316690874E-3</v>
      </c>
      <c r="AL26" s="24">
        <v>16</v>
      </c>
    </row>
    <row r="27" spans="1:38" s="24" customFormat="1" ht="11.25" customHeight="1" outlineLevel="1" x14ac:dyDescent="0.2">
      <c r="A27" s="51"/>
      <c r="B27" s="131">
        <v>3</v>
      </c>
      <c r="C27" s="155" t="s">
        <v>174</v>
      </c>
      <c r="D27" s="132"/>
      <c r="E27" s="131" t="s">
        <v>199</v>
      </c>
      <c r="F27" s="140">
        <v>1</v>
      </c>
      <c r="G27" s="50"/>
      <c r="H27" s="133">
        <f t="shared" si="3"/>
        <v>2400</v>
      </c>
      <c r="I27" s="133">
        <f>'Dados de Entrada'!$K$9</f>
        <v>100</v>
      </c>
      <c r="J27" s="133">
        <f>'Dados de Entrada'!$M$9</f>
        <v>1</v>
      </c>
      <c r="K27" s="49"/>
      <c r="L27" s="38"/>
      <c r="M27" s="48"/>
      <c r="N27" s="134" t="str">
        <f>IFERROR(VLOOKUP(C27,'Custo Hora'!$B$3:$D$75,2,),"")</f>
        <v xml:space="preserve">TOD005 - TORNO CNC DOOSAN LYNX 220                </v>
      </c>
      <c r="O27" s="135"/>
      <c r="P27" s="160">
        <v>2.5</v>
      </c>
      <c r="Q27" s="160">
        <v>1</v>
      </c>
      <c r="R27" s="161"/>
      <c r="S27" s="135"/>
      <c r="T27" s="146"/>
      <c r="U27" s="146"/>
      <c r="V27" s="47" t="str">
        <f>IFERROR((VLOOKUP(C27,'Material Comprado'!$B$2:$E$411,4,FALSE)),"0")</f>
        <v>0</v>
      </c>
      <c r="W27" s="146">
        <f t="shared" si="5"/>
        <v>0</v>
      </c>
      <c r="X27" s="46"/>
      <c r="Y27" s="45"/>
      <c r="Z27" s="45"/>
      <c r="AA27" s="44"/>
      <c r="AB27" s="43">
        <f>IFERROR(((P27*VLOOKUP(C27,'Custo Hora'!$B$3:$D$75,3,)/60)*F27),"0")</f>
        <v>4.166666666666667</v>
      </c>
      <c r="AC27" s="43">
        <f>IFERROR(((Q27*VLOOKUP(C27,'Custo Hora'!$B$3:$D$75,3,))/(I27/J27)),"0")</f>
        <v>1</v>
      </c>
      <c r="AD27" s="42">
        <f t="shared" si="1"/>
        <v>5.166666666666667</v>
      </c>
      <c r="AE27" s="41"/>
      <c r="AF27" s="40"/>
      <c r="AG27" s="39"/>
      <c r="AH27" s="38"/>
      <c r="AI27" s="37"/>
      <c r="AJ27" s="37"/>
      <c r="AK27" s="18">
        <f t="shared" si="2"/>
        <v>6.7308865415201457E-3</v>
      </c>
      <c r="AL27" s="24">
        <v>17</v>
      </c>
    </row>
    <row r="28" spans="1:38" s="24" customFormat="1" ht="11.25" customHeight="1" outlineLevel="1" x14ac:dyDescent="0.2">
      <c r="A28" s="51"/>
      <c r="B28" s="131">
        <v>3</v>
      </c>
      <c r="C28" s="155" t="s">
        <v>36</v>
      </c>
      <c r="D28" s="132"/>
      <c r="E28" s="131" t="s">
        <v>199</v>
      </c>
      <c r="F28" s="140">
        <v>1</v>
      </c>
      <c r="G28" s="50"/>
      <c r="H28" s="133">
        <f t="shared" si="3"/>
        <v>2400</v>
      </c>
      <c r="I28" s="133">
        <f>'Dados de Entrada'!$K$9</f>
        <v>100</v>
      </c>
      <c r="J28" s="133">
        <f>'Dados de Entrada'!$M$9</f>
        <v>1</v>
      </c>
      <c r="K28" s="49"/>
      <c r="L28" s="38"/>
      <c r="M28" s="48"/>
      <c r="N28" s="134" t="str">
        <f>IFERROR(VLOOKUP(C28,'Custo Hora'!$B$3:$D$75,2,),"")</f>
        <v>GEF002 - F.CV.V.20.06 GERADORA</v>
      </c>
      <c r="O28" s="135"/>
      <c r="P28" s="160">
        <v>7</v>
      </c>
      <c r="Q28" s="160">
        <v>1</v>
      </c>
      <c r="R28" s="161"/>
      <c r="S28" s="135"/>
      <c r="T28" s="146"/>
      <c r="U28" s="146"/>
      <c r="V28" s="47" t="str">
        <f>IFERROR((VLOOKUP(C28,'Material Comprado'!$B$2:$E$411,4,FALSE)),"0")</f>
        <v>0</v>
      </c>
      <c r="W28" s="146">
        <f t="shared" si="5"/>
        <v>0</v>
      </c>
      <c r="X28" s="46"/>
      <c r="Y28" s="45"/>
      <c r="Z28" s="45"/>
      <c r="AA28" s="44"/>
      <c r="AB28" s="43">
        <f>IFERROR(((P28*VLOOKUP(C28,'Custo Hora'!$B$3:$D$75,3,)/60)*F28),"0")</f>
        <v>9.3333333333333339</v>
      </c>
      <c r="AC28" s="43">
        <f>IFERROR(((Q28*VLOOKUP(C28,'Custo Hora'!$B$3:$D$75,3,))/(I28/J28)),"0")</f>
        <v>0.8</v>
      </c>
      <c r="AD28" s="42">
        <f t="shared" si="1"/>
        <v>10.133333333333335</v>
      </c>
      <c r="AE28" s="41"/>
      <c r="AF28" s="40"/>
      <c r="AG28" s="39"/>
      <c r="AH28" s="38"/>
      <c r="AI28" s="37"/>
      <c r="AJ28" s="37"/>
      <c r="AK28" s="18">
        <f t="shared" si="2"/>
        <v>1.320122263627177E-2</v>
      </c>
      <c r="AL28" s="24">
        <v>18</v>
      </c>
    </row>
    <row r="29" spans="1:38" s="24" customFormat="1" ht="11.25" customHeight="1" outlineLevel="1" x14ac:dyDescent="0.2">
      <c r="A29" s="51"/>
      <c r="B29" s="131">
        <v>3</v>
      </c>
      <c r="C29" s="155" t="s">
        <v>149</v>
      </c>
      <c r="D29" s="132"/>
      <c r="E29" s="131" t="s">
        <v>199</v>
      </c>
      <c r="F29" s="140">
        <v>1</v>
      </c>
      <c r="G29" s="50"/>
      <c r="H29" s="133">
        <f t="shared" si="3"/>
        <v>2400</v>
      </c>
      <c r="I29" s="133">
        <f>'Dados de Entrada'!$K$9</f>
        <v>100</v>
      </c>
      <c r="J29" s="133">
        <f>'Dados de Entrada'!$M$9</f>
        <v>1</v>
      </c>
      <c r="K29" s="49"/>
      <c r="L29" s="38"/>
      <c r="M29" s="48"/>
      <c r="N29" s="134" t="str">
        <f>IFERROR(VLOOKUP(C29,'Custo Hora'!$B$3:$D$75,2,),"")</f>
        <v>GEF005 - F.CV.V.20.03 GERADORA</v>
      </c>
      <c r="O29" s="135"/>
      <c r="P29" s="160">
        <v>5</v>
      </c>
      <c r="Q29" s="160">
        <v>1</v>
      </c>
      <c r="R29" s="161"/>
      <c r="S29" s="135"/>
      <c r="T29" s="146"/>
      <c r="U29" s="146"/>
      <c r="V29" s="47" t="str">
        <f>IFERROR((VLOOKUP(C29,'Material Comprado'!$B$2:$E$411,4,FALSE)),"0")</f>
        <v>0</v>
      </c>
      <c r="W29" s="146">
        <f t="shared" si="5"/>
        <v>0</v>
      </c>
      <c r="X29" s="46"/>
      <c r="Y29" s="45"/>
      <c r="Z29" s="45"/>
      <c r="AA29" s="44"/>
      <c r="AB29" s="43">
        <f>IFERROR(((P29*VLOOKUP(C29,'Custo Hora'!$B$3:$D$75,3,)/60)*F29),"0")</f>
        <v>6.666666666666667</v>
      </c>
      <c r="AC29" s="43">
        <f>IFERROR(((Q29*VLOOKUP(C29,'Custo Hora'!$B$3:$D$75,3,))/(I29/J29)),"0")</f>
        <v>0.8</v>
      </c>
      <c r="AD29" s="42">
        <f t="shared" si="1"/>
        <v>7.4666666666666668</v>
      </c>
      <c r="AE29" s="41"/>
      <c r="AF29" s="40"/>
      <c r="AG29" s="39"/>
      <c r="AH29" s="38"/>
      <c r="AI29" s="37"/>
      <c r="AJ29" s="37"/>
      <c r="AK29" s="18">
        <f t="shared" si="2"/>
        <v>9.7272166793581447E-3</v>
      </c>
      <c r="AL29" s="24">
        <v>19</v>
      </c>
    </row>
    <row r="30" spans="1:38" s="24" customFormat="1" ht="11.25" customHeight="1" outlineLevel="1" x14ac:dyDescent="0.2">
      <c r="A30" s="51"/>
      <c r="B30" s="131">
        <v>3</v>
      </c>
      <c r="C30" s="155" t="s">
        <v>41</v>
      </c>
      <c r="D30" s="132"/>
      <c r="E30" s="131" t="s">
        <v>199</v>
      </c>
      <c r="F30" s="140">
        <v>1</v>
      </c>
      <c r="G30" s="50"/>
      <c r="H30" s="133">
        <f t="shared" si="3"/>
        <v>2400</v>
      </c>
      <c r="I30" s="133">
        <f>'Dados de Entrada'!$K$9</f>
        <v>100</v>
      </c>
      <c r="J30" s="133">
        <f>'Dados de Entrada'!$M$9</f>
        <v>1</v>
      </c>
      <c r="K30" s="49"/>
      <c r="L30" s="38"/>
      <c r="M30" s="48"/>
      <c r="N30" s="134" t="str">
        <f>IFERROR(VLOOKUP(C30,'Custo Hora'!$B$3:$D$75,2,),"")</f>
        <v>MET001/MET002 - METROLOGIA 1 E</v>
      </c>
      <c r="O30" s="135"/>
      <c r="P30" s="160"/>
      <c r="Q30" s="160"/>
      <c r="R30" s="161"/>
      <c r="S30" s="135"/>
      <c r="T30" s="146"/>
      <c r="U30" s="146"/>
      <c r="V30" s="47" t="str">
        <f>IFERROR((VLOOKUP(C30,'Material Comprado'!$B$2:$E$411,4,FALSE)),"0")</f>
        <v>0</v>
      </c>
      <c r="W30" s="146">
        <f t="shared" si="5"/>
        <v>0</v>
      </c>
      <c r="X30" s="46"/>
      <c r="Y30" s="45"/>
      <c r="Z30" s="45"/>
      <c r="AA30" s="44"/>
      <c r="AB30" s="43">
        <f>IFERROR(((P30*VLOOKUP(C30,'Custo Hora'!$B$3:$D$75,3,)/60)*F30),"0")</f>
        <v>0</v>
      </c>
      <c r="AC30" s="43">
        <f>IFERROR(((Q30*VLOOKUP(C30,'Custo Hora'!$B$3:$D$75,3,))/(I30/J30)),"0")</f>
        <v>0</v>
      </c>
      <c r="AD30" s="42">
        <f t="shared" si="1"/>
        <v>0</v>
      </c>
      <c r="AE30" s="41"/>
      <c r="AF30" s="40"/>
      <c r="AG30" s="39"/>
      <c r="AH30" s="38"/>
      <c r="AI30" s="37"/>
      <c r="AJ30" s="37"/>
      <c r="AK30" s="18">
        <f t="shared" si="2"/>
        <v>0</v>
      </c>
      <c r="AL30" s="24">
        <v>20</v>
      </c>
    </row>
    <row r="31" spans="1:38" s="24" customFormat="1" ht="11.25" customHeight="1" outlineLevel="1" x14ac:dyDescent="0.2">
      <c r="A31" s="51"/>
      <c r="B31" s="131">
        <v>4</v>
      </c>
      <c r="C31" s="132" t="s">
        <v>188</v>
      </c>
      <c r="D31" s="132" t="str">
        <f>IFERROR(VLOOKUP(C31,'Material Comprado'!$B$4:$E$391,2,),"")</f>
        <v>ACO RED LAM 20MNCR5 Ø41,27 X 156MM</v>
      </c>
      <c r="E31" s="131" t="s">
        <v>199</v>
      </c>
      <c r="F31" s="140">
        <v>1</v>
      </c>
      <c r="G31" s="50"/>
      <c r="H31" s="133">
        <f t="shared" si="3"/>
        <v>2400</v>
      </c>
      <c r="I31" s="133">
        <f>'Dados de Entrada'!$K$9</f>
        <v>100</v>
      </c>
      <c r="J31" s="133">
        <f>'Dados de Entrada'!$M$9</f>
        <v>1</v>
      </c>
      <c r="K31" s="49"/>
      <c r="L31" s="38"/>
      <c r="M31" s="48"/>
      <c r="N31" s="134" t="str">
        <f>IFERROR(VLOOKUP(C31,'Custo Hora'!$B$3:$D$75,2,),"")</f>
        <v/>
      </c>
      <c r="O31" s="135"/>
      <c r="P31" s="160"/>
      <c r="Q31" s="160"/>
      <c r="R31" s="161"/>
      <c r="S31" s="135"/>
      <c r="T31" s="146"/>
      <c r="U31" s="146"/>
      <c r="V31" s="47">
        <f>IFERROR((VLOOKUP(C31,'Material Comprado'!$B$2:$E$411,4,FALSE)),"0")</f>
        <v>21.03</v>
      </c>
      <c r="W31" s="146">
        <f t="shared" si="5"/>
        <v>21.03</v>
      </c>
      <c r="X31" s="46"/>
      <c r="Y31" s="45"/>
      <c r="Z31" s="45"/>
      <c r="AA31" s="44"/>
      <c r="AB31" s="43" t="str">
        <f>IFERROR(((P31*VLOOKUP(C31,'Custo Hora'!$B$3:$D$75,3,)/60)*F31),"0")</f>
        <v>0</v>
      </c>
      <c r="AC31" s="43" t="str">
        <f>IFERROR(((Q31*VLOOKUP(C31,'Custo Hora'!$B$3:$D$75,3,))/(I31/J31)),"0")</f>
        <v>0</v>
      </c>
      <c r="AD31" s="42">
        <f t="shared" si="1"/>
        <v>21.03</v>
      </c>
      <c r="AE31" s="41"/>
      <c r="AF31" s="40"/>
      <c r="AG31" s="39"/>
      <c r="AH31" s="38"/>
      <c r="AI31" s="37"/>
      <c r="AJ31" s="37"/>
      <c r="AK31" s="18">
        <f t="shared" si="2"/>
        <v>2.7396879477710061E-2</v>
      </c>
      <c r="AL31" s="24">
        <v>21</v>
      </c>
    </row>
    <row r="32" spans="1:38" s="24" customFormat="1" ht="11.25" customHeight="1" outlineLevel="1" x14ac:dyDescent="0.2">
      <c r="A32" s="51"/>
      <c r="B32" s="131">
        <v>2</v>
      </c>
      <c r="C32" s="132" t="s">
        <v>235</v>
      </c>
      <c r="D32" s="132" t="str">
        <f>IFERROR(VLOOKUP(C32,'Material Comprado'!$B$4:$E$391,2,),"")</f>
        <v>EIXO DO CARRETEL TF 70</v>
      </c>
      <c r="E32" s="131" t="s">
        <v>199</v>
      </c>
      <c r="F32" s="140">
        <v>1</v>
      </c>
      <c r="G32" s="50"/>
      <c r="H32" s="133">
        <f t="shared" si="3"/>
        <v>2400</v>
      </c>
      <c r="I32" s="133">
        <f>'Dados de Entrada'!$K$9</f>
        <v>100</v>
      </c>
      <c r="J32" s="133">
        <f>'Dados de Entrada'!$M$9</f>
        <v>1</v>
      </c>
      <c r="K32" s="49"/>
      <c r="L32" s="38"/>
      <c r="M32" s="48"/>
      <c r="N32" s="134" t="str">
        <f>IFERROR(VLOOKUP(C32,'Custo Hora'!$B$3:$D$75,2,),"")</f>
        <v/>
      </c>
      <c r="O32" s="135"/>
      <c r="P32" s="160"/>
      <c r="Q32" s="160"/>
      <c r="R32" s="161"/>
      <c r="S32" s="135"/>
      <c r="T32" s="146"/>
      <c r="U32" s="146"/>
      <c r="V32" s="47">
        <f>IFERROR((VLOOKUP(C32,'Material Comprado'!$B$2:$E$411,4,FALSE)),"0")</f>
        <v>0</v>
      </c>
      <c r="W32" s="146">
        <f t="shared" si="5"/>
        <v>0</v>
      </c>
      <c r="X32" s="46"/>
      <c r="Y32" s="45"/>
      <c r="Z32" s="45"/>
      <c r="AA32" s="44"/>
      <c r="AB32" s="43" t="str">
        <f>IFERROR(((P32*VLOOKUP(C32,'Custo Hora'!$B$3:$D$75,3,)/60)*F32),"0")</f>
        <v>0</v>
      </c>
      <c r="AC32" s="43" t="str">
        <f>IFERROR(((Q32*VLOOKUP(C32,'Custo Hora'!$B$3:$D$75,3,))/(I32/J32)),"0")</f>
        <v>0</v>
      </c>
      <c r="AD32" s="42">
        <f t="shared" si="1"/>
        <v>0</v>
      </c>
      <c r="AE32" s="41"/>
      <c r="AF32" s="40"/>
      <c r="AG32" s="39"/>
      <c r="AH32" s="38"/>
      <c r="AI32" s="37"/>
      <c r="AJ32" s="37"/>
      <c r="AK32" s="18">
        <f t="shared" si="2"/>
        <v>0</v>
      </c>
      <c r="AL32" s="24">
        <v>22</v>
      </c>
    </row>
    <row r="33" spans="1:38" s="24" customFormat="1" ht="11.25" customHeight="1" outlineLevel="1" x14ac:dyDescent="0.2">
      <c r="A33" s="51"/>
      <c r="B33" s="131">
        <v>2</v>
      </c>
      <c r="C33" s="155" t="s">
        <v>41</v>
      </c>
      <c r="D33" s="132" t="str">
        <f>IFERROR(VLOOKUP(C33,'Material Comprado'!$B$4:$E$391,2,),"")</f>
        <v/>
      </c>
      <c r="E33" s="131" t="s">
        <v>199</v>
      </c>
      <c r="F33" s="140">
        <v>1</v>
      </c>
      <c r="G33" s="50"/>
      <c r="H33" s="133">
        <f t="shared" si="3"/>
        <v>2400</v>
      </c>
      <c r="I33" s="133">
        <f>'Dados de Entrada'!$K$9</f>
        <v>100</v>
      </c>
      <c r="J33" s="133">
        <f>'Dados de Entrada'!$M$9</f>
        <v>1</v>
      </c>
      <c r="K33" s="49"/>
      <c r="L33" s="38"/>
      <c r="M33" s="48"/>
      <c r="N33" s="134" t="str">
        <f>IFERROR(VLOOKUP(C33,'Custo Hora'!$B$3:$D$75,2,),"")</f>
        <v>MET001/MET002 - METROLOGIA 1 E</v>
      </c>
      <c r="O33" s="135"/>
      <c r="P33" s="160"/>
      <c r="Q33" s="160"/>
      <c r="R33" s="161"/>
      <c r="S33" s="135"/>
      <c r="T33" s="146"/>
      <c r="U33" s="146"/>
      <c r="V33" s="47" t="str">
        <f>IFERROR((VLOOKUP(C33,'Material Comprado'!$B$2:$E$411,4,FALSE)),"0")</f>
        <v>0</v>
      </c>
      <c r="W33" s="146">
        <f t="shared" si="5"/>
        <v>0</v>
      </c>
      <c r="X33" s="46"/>
      <c r="Y33" s="45"/>
      <c r="Z33" s="45"/>
      <c r="AA33" s="44"/>
      <c r="AB33" s="43">
        <f>IFERROR(((P33*VLOOKUP(C33,'Custo Hora'!$B$3:$D$75,3,)/60)*F33),"0")</f>
        <v>0</v>
      </c>
      <c r="AC33" s="43">
        <f>IFERROR(((Q33*VLOOKUP(C33,'Custo Hora'!$B$3:$D$75,3,))/(I33/J33)),"0")</f>
        <v>0</v>
      </c>
      <c r="AD33" s="42">
        <f t="shared" si="1"/>
        <v>0</v>
      </c>
      <c r="AE33" s="41"/>
      <c r="AF33" s="40"/>
      <c r="AG33" s="39"/>
      <c r="AH33" s="38"/>
      <c r="AI33" s="37"/>
      <c r="AJ33" s="37"/>
      <c r="AK33" s="18">
        <f t="shared" si="2"/>
        <v>0</v>
      </c>
      <c r="AL33" s="24">
        <v>23</v>
      </c>
    </row>
    <row r="34" spans="1:38" s="24" customFormat="1" ht="11.25" customHeight="1" outlineLevel="1" x14ac:dyDescent="0.2">
      <c r="A34" s="51"/>
      <c r="B34" s="131">
        <v>2</v>
      </c>
      <c r="C34" s="155" t="s">
        <v>22</v>
      </c>
      <c r="D34" s="132" t="str">
        <f>IFERROR(VLOOKUP(C34,'Material Comprado'!$B$4:$E$391,2,),"")</f>
        <v/>
      </c>
      <c r="E34" s="131" t="s">
        <v>199</v>
      </c>
      <c r="F34" s="140">
        <v>1</v>
      </c>
      <c r="G34" s="50"/>
      <c r="H34" s="133">
        <f t="shared" si="3"/>
        <v>2400</v>
      </c>
      <c r="I34" s="133">
        <f>'Dados de Entrada'!$K$9</f>
        <v>100</v>
      </c>
      <c r="J34" s="133">
        <f>'Dados de Entrada'!$M$9</f>
        <v>1</v>
      </c>
      <c r="K34" s="49"/>
      <c r="L34" s="38"/>
      <c r="M34" s="48"/>
      <c r="N34" s="134" t="str">
        <f>IFERROR(VLOOKUP(C34,'Custo Hora'!$B$3:$D$75,2,),"")</f>
        <v>RET007 - R.CV.C.50.02 RETIFICA</v>
      </c>
      <c r="O34" s="135"/>
      <c r="P34" s="160">
        <v>1.5</v>
      </c>
      <c r="Q34" s="160">
        <v>0.5</v>
      </c>
      <c r="R34" s="161"/>
      <c r="S34" s="135"/>
      <c r="T34" s="146"/>
      <c r="U34" s="146"/>
      <c r="V34" s="47" t="str">
        <f>IFERROR((VLOOKUP(C34,'Material Comprado'!$B$2:$E$411,4,FALSE)),"0")</f>
        <v>0</v>
      </c>
      <c r="W34" s="146">
        <f t="shared" si="5"/>
        <v>0</v>
      </c>
      <c r="X34" s="46"/>
      <c r="Y34" s="45"/>
      <c r="Z34" s="45"/>
      <c r="AA34" s="44"/>
      <c r="AB34" s="43">
        <f>IFERROR(((P34*VLOOKUP(C34,'Custo Hora'!$B$3:$D$75,3,)/60)*F34),"0")</f>
        <v>2</v>
      </c>
      <c r="AC34" s="43">
        <f>IFERROR(((Q34*VLOOKUP(C34,'Custo Hora'!$B$3:$D$75,3,))/(I34/J34)),"0")</f>
        <v>0.4</v>
      </c>
      <c r="AD34" s="42">
        <f t="shared" si="1"/>
        <v>2.4</v>
      </c>
      <c r="AE34" s="41"/>
      <c r="AF34" s="40"/>
      <c r="AG34" s="39"/>
      <c r="AH34" s="38"/>
      <c r="AI34" s="37"/>
      <c r="AJ34" s="37"/>
      <c r="AK34" s="18">
        <f t="shared" si="2"/>
        <v>3.1266053612222606E-3</v>
      </c>
      <c r="AL34" s="24">
        <v>24</v>
      </c>
    </row>
    <row r="35" spans="1:38" s="24" customFormat="1" ht="11.25" customHeight="1" outlineLevel="1" x14ac:dyDescent="0.2">
      <c r="A35" s="51"/>
      <c r="B35" s="131">
        <v>2</v>
      </c>
      <c r="C35" s="155" t="s">
        <v>59</v>
      </c>
      <c r="D35" s="132" t="str">
        <f>IFERROR(VLOOKUP(C35,'Material Comprado'!$B$4:$E$391,2,),"")</f>
        <v/>
      </c>
      <c r="E35" s="131" t="s">
        <v>199</v>
      </c>
      <c r="F35" s="140">
        <v>1</v>
      </c>
      <c r="G35" s="50"/>
      <c r="H35" s="133">
        <f t="shared" si="3"/>
        <v>2400</v>
      </c>
      <c r="I35" s="133">
        <f>'Dados de Entrada'!$K$9</f>
        <v>100</v>
      </c>
      <c r="J35" s="133">
        <f>'Dados de Entrada'!$M$9</f>
        <v>1</v>
      </c>
      <c r="K35" s="49"/>
      <c r="L35" s="38"/>
      <c r="M35" s="48"/>
      <c r="N35" s="134" t="str">
        <f>IFERROR(VLOOKUP(C35,'Custo Hora'!$B$3:$D$75,2,),"")</f>
        <v>APC001 - ARMAZENAMENTO PRODUTO</v>
      </c>
      <c r="O35" s="135"/>
      <c r="P35" s="160"/>
      <c r="Q35" s="160"/>
      <c r="R35" s="161"/>
      <c r="S35" s="135"/>
      <c r="T35" s="146"/>
      <c r="U35" s="146"/>
      <c r="V35" s="47" t="str">
        <f>IFERROR((VLOOKUP(C35,'Material Comprado'!$B$2:$E$411,4,FALSE)),"0")</f>
        <v>0</v>
      </c>
      <c r="W35" s="146">
        <f t="shared" si="5"/>
        <v>0</v>
      </c>
      <c r="X35" s="46"/>
      <c r="Y35" s="45"/>
      <c r="Z35" s="45"/>
      <c r="AA35" s="44"/>
      <c r="AB35" s="43">
        <f>IFERROR(((P35*VLOOKUP(C35,'Custo Hora'!$B$3:$D$75,3,)/60)*F35),"0")</f>
        <v>0</v>
      </c>
      <c r="AC35" s="43">
        <f>IFERROR(((Q35*VLOOKUP(C35,'Custo Hora'!$B$3:$D$75,3,))/(I35/J35)),"0")</f>
        <v>0</v>
      </c>
      <c r="AD35" s="42">
        <f t="shared" si="1"/>
        <v>0</v>
      </c>
      <c r="AE35" s="41"/>
      <c r="AF35" s="40"/>
      <c r="AG35" s="39"/>
      <c r="AH35" s="38"/>
      <c r="AI35" s="37"/>
      <c r="AJ35" s="37"/>
      <c r="AK35" s="18">
        <f t="shared" si="2"/>
        <v>0</v>
      </c>
      <c r="AL35" s="24">
        <v>25</v>
      </c>
    </row>
    <row r="36" spans="1:38" s="24" customFormat="1" ht="11.25" customHeight="1" outlineLevel="1" x14ac:dyDescent="0.2">
      <c r="A36" s="51"/>
      <c r="B36" s="131">
        <v>3</v>
      </c>
      <c r="C36" s="180" t="s">
        <v>189</v>
      </c>
      <c r="D36" s="132" t="str">
        <f>IFERROR(VLOOKUP(C36,'Material Comprado'!$B$4:$E$391,2,),"")</f>
        <v>CEMENTADO  - EIXO DO CARRETEL TF 70</v>
      </c>
      <c r="E36" s="131" t="s">
        <v>199</v>
      </c>
      <c r="F36" s="140">
        <v>1</v>
      </c>
      <c r="G36" s="50"/>
      <c r="H36" s="133">
        <f t="shared" si="3"/>
        <v>2400</v>
      </c>
      <c r="I36" s="133">
        <f>'Dados de Entrada'!$K$9</f>
        <v>100</v>
      </c>
      <c r="J36" s="133">
        <f>'Dados de Entrada'!$M$9</f>
        <v>1</v>
      </c>
      <c r="K36" s="49"/>
      <c r="L36" s="38"/>
      <c r="M36" s="48"/>
      <c r="N36" s="134" t="str">
        <f>IFERROR(VLOOKUP(C36,'Custo Hora'!$B$3:$D$75,2,),"")</f>
        <v/>
      </c>
      <c r="O36" s="135"/>
      <c r="P36" s="160"/>
      <c r="Q36" s="160"/>
      <c r="R36" s="161"/>
      <c r="S36" s="135"/>
      <c r="T36" s="146"/>
      <c r="U36" s="146"/>
      <c r="V36" s="47">
        <f>IFERROR((VLOOKUP(C36,'Material Comprado'!$B$2:$E$411,4,FALSE)),"0")</f>
        <v>1.49</v>
      </c>
      <c r="W36" s="146">
        <f t="shared" si="5"/>
        <v>1.49</v>
      </c>
      <c r="X36" s="46"/>
      <c r="Y36" s="45"/>
      <c r="Z36" s="45"/>
      <c r="AA36" s="44"/>
      <c r="AB36" s="43" t="str">
        <f>IFERROR(((P36*VLOOKUP(C36,'Custo Hora'!$B$3:$D$75,3,)/60)*F36),"0")</f>
        <v>0</v>
      </c>
      <c r="AC36" s="43" t="str">
        <f>IFERROR(((Q36*VLOOKUP(C36,'Custo Hora'!$B$3:$D$75,3,))/(I36/J36)),"0")</f>
        <v>0</v>
      </c>
      <c r="AD36" s="42">
        <f t="shared" si="1"/>
        <v>1.49</v>
      </c>
      <c r="AE36" s="41"/>
      <c r="AF36" s="40"/>
      <c r="AG36" s="39"/>
      <c r="AH36" s="38"/>
      <c r="AI36" s="37"/>
      <c r="AJ36" s="37"/>
      <c r="AK36" s="18">
        <f t="shared" si="2"/>
        <v>1.9411008284254869E-3</v>
      </c>
      <c r="AL36" s="24">
        <v>26</v>
      </c>
    </row>
    <row r="37" spans="1:38" s="24" customFormat="1" ht="11.25" customHeight="1" outlineLevel="1" x14ac:dyDescent="0.2">
      <c r="A37" s="51"/>
      <c r="B37" s="131">
        <v>3</v>
      </c>
      <c r="C37" s="180" t="s">
        <v>236</v>
      </c>
      <c r="D37" s="132" t="str">
        <f>IFERROR(VLOOKUP(C37,'Material Comprado'!$B$4:$E$391,2,),"")</f>
        <v>RETIFICA - EIXO PNEUMATICO DA BOMBA</v>
      </c>
      <c r="E37" s="131" t="s">
        <v>181</v>
      </c>
      <c r="F37" s="140">
        <v>1</v>
      </c>
      <c r="G37" s="50"/>
      <c r="H37" s="133">
        <f t="shared" si="3"/>
        <v>2400</v>
      </c>
      <c r="I37" s="133">
        <f>'Dados de Entrada'!$K$9</f>
        <v>100</v>
      </c>
      <c r="J37" s="133">
        <f>'Dados de Entrada'!$M$9</f>
        <v>1</v>
      </c>
      <c r="K37" s="49"/>
      <c r="L37" s="38"/>
      <c r="M37" s="48"/>
      <c r="N37" s="134" t="str">
        <f>IFERROR(VLOOKUP(C37,'Custo Hora'!$B$3:$D$75,2,),"")</f>
        <v/>
      </c>
      <c r="O37" s="135"/>
      <c r="P37" s="160"/>
      <c r="Q37" s="160"/>
      <c r="R37" s="161"/>
      <c r="S37" s="135"/>
      <c r="T37" s="146"/>
      <c r="U37" s="146"/>
      <c r="V37" s="47">
        <f>IFERROR((VLOOKUP(C37,'Material Comprado'!$B$2:$E$411,4,FALSE)),"0")</f>
        <v>3.5</v>
      </c>
      <c r="W37" s="146">
        <f t="shared" si="5"/>
        <v>3.5</v>
      </c>
      <c r="X37" s="46"/>
      <c r="Y37" s="45"/>
      <c r="Z37" s="45"/>
      <c r="AA37" s="44"/>
      <c r="AB37" s="43" t="str">
        <f>IFERROR(((P37*VLOOKUP(C37,'Custo Hora'!$B$3:$D$75,3,)/60)*F37),"0")</f>
        <v>0</v>
      </c>
      <c r="AC37" s="43" t="str">
        <f>IFERROR(((Q37*VLOOKUP(C37,'Custo Hora'!$B$3:$D$75,3,))/(I37/J37)),"0")</f>
        <v>0</v>
      </c>
      <c r="AD37" s="42">
        <f t="shared" si="1"/>
        <v>3.5</v>
      </c>
      <c r="AE37" s="41"/>
      <c r="AF37" s="40"/>
      <c r="AG37" s="39"/>
      <c r="AH37" s="38"/>
      <c r="AI37" s="37"/>
      <c r="AJ37" s="37"/>
      <c r="AK37" s="18">
        <f t="shared" si="2"/>
        <v>4.5596328184491306E-3</v>
      </c>
      <c r="AL37" s="24">
        <v>27</v>
      </c>
    </row>
    <row r="38" spans="1:38" s="24" customFormat="1" ht="11.25" customHeight="1" outlineLevel="1" x14ac:dyDescent="0.2">
      <c r="A38" s="51"/>
      <c r="B38" s="131">
        <v>3</v>
      </c>
      <c r="C38" s="132" t="s">
        <v>190</v>
      </c>
      <c r="D38" s="132" t="str">
        <f>IFERROR(VLOOKUP(C38,'Material Comprado'!$B$4:$E$391,2,),"")</f>
        <v>USINADO - EIXO DO CARRETEL TF 70</v>
      </c>
      <c r="E38" s="131" t="s">
        <v>199</v>
      </c>
      <c r="F38" s="140">
        <v>1</v>
      </c>
      <c r="G38" s="50"/>
      <c r="H38" s="133">
        <f t="shared" si="3"/>
        <v>2400</v>
      </c>
      <c r="I38" s="133">
        <f>'Dados de Entrada'!$K$9</f>
        <v>100</v>
      </c>
      <c r="J38" s="133">
        <f>'Dados de Entrada'!$M$9</f>
        <v>1</v>
      </c>
      <c r="K38" s="49"/>
      <c r="L38" s="38"/>
      <c r="M38" s="48"/>
      <c r="N38" s="134" t="str">
        <f>IFERROR(VLOOKUP(C38,'Custo Hora'!$B$3:$D$75,2,),"")</f>
        <v/>
      </c>
      <c r="O38" s="135"/>
      <c r="P38" s="160"/>
      <c r="Q38" s="160"/>
      <c r="R38" s="161"/>
      <c r="S38" s="135"/>
      <c r="T38" s="146"/>
      <c r="U38" s="146"/>
      <c r="V38" s="47">
        <f>IFERROR((VLOOKUP(C38,'Material Comprado'!$B$2:$E$411,4,FALSE)),"0")</f>
        <v>0</v>
      </c>
      <c r="W38" s="146">
        <f t="shared" si="5"/>
        <v>0</v>
      </c>
      <c r="X38" s="46"/>
      <c r="Y38" s="45"/>
      <c r="Z38" s="45"/>
      <c r="AA38" s="44"/>
      <c r="AB38" s="43" t="str">
        <f>IFERROR(((P38*VLOOKUP(C38,'Custo Hora'!$B$3:$D$75,3,)/60)*F38),"0")</f>
        <v>0</v>
      </c>
      <c r="AC38" s="43" t="str">
        <f>IFERROR(((Q38*VLOOKUP(C38,'Custo Hora'!$B$3:$D$75,3,))/(I38/J38)),"0")</f>
        <v>0</v>
      </c>
      <c r="AD38" s="42">
        <f t="shared" si="1"/>
        <v>0</v>
      </c>
      <c r="AE38" s="41"/>
      <c r="AF38" s="40"/>
      <c r="AG38" s="39"/>
      <c r="AH38" s="38"/>
      <c r="AI38" s="37"/>
      <c r="AJ38" s="37"/>
      <c r="AK38" s="18">
        <f t="shared" si="2"/>
        <v>0</v>
      </c>
      <c r="AL38" s="24">
        <v>28</v>
      </c>
    </row>
    <row r="39" spans="1:38" s="24" customFormat="1" ht="11.25" customHeight="1" outlineLevel="1" x14ac:dyDescent="0.2">
      <c r="A39" s="51"/>
      <c r="B39" s="131">
        <v>3</v>
      </c>
      <c r="C39" s="155" t="s">
        <v>59</v>
      </c>
      <c r="D39" s="132"/>
      <c r="E39" s="131" t="s">
        <v>199</v>
      </c>
      <c r="F39" s="140">
        <v>1</v>
      </c>
      <c r="G39" s="50"/>
      <c r="H39" s="133">
        <f t="shared" si="3"/>
        <v>2400</v>
      </c>
      <c r="I39" s="133">
        <f>'Dados de Entrada'!$K$9</f>
        <v>100</v>
      </c>
      <c r="J39" s="133">
        <f>'Dados de Entrada'!$M$9</f>
        <v>1</v>
      </c>
      <c r="K39" s="49"/>
      <c r="L39" s="38"/>
      <c r="M39" s="48"/>
      <c r="N39" s="134" t="str">
        <f>IFERROR(VLOOKUP(C39,'Custo Hora'!$B$3:$D$75,2,),"")</f>
        <v>APC001 - ARMAZENAMENTO PRODUTO</v>
      </c>
      <c r="O39" s="135"/>
      <c r="P39" s="160"/>
      <c r="Q39" s="160"/>
      <c r="R39" s="161"/>
      <c r="S39" s="135"/>
      <c r="T39" s="146"/>
      <c r="U39" s="146"/>
      <c r="V39" s="47" t="str">
        <f>IFERROR((VLOOKUP(C39,'Material Comprado'!$B$2:$E$411,4,FALSE)),"0")</f>
        <v>0</v>
      </c>
      <c r="W39" s="146">
        <f t="shared" si="5"/>
        <v>0</v>
      </c>
      <c r="X39" s="46"/>
      <c r="Y39" s="45"/>
      <c r="Z39" s="45"/>
      <c r="AA39" s="44"/>
      <c r="AB39" s="43">
        <f>IFERROR(((P39*VLOOKUP(C39,'Custo Hora'!$B$3:$D$75,3,)/60)*F39),"0")</f>
        <v>0</v>
      </c>
      <c r="AC39" s="43">
        <f>IFERROR(((Q39*VLOOKUP(C39,'Custo Hora'!$B$3:$D$75,3,))/(I39/J39)),"0")</f>
        <v>0</v>
      </c>
      <c r="AD39" s="42">
        <f t="shared" si="1"/>
        <v>0</v>
      </c>
      <c r="AE39" s="41"/>
      <c r="AF39" s="40"/>
      <c r="AG39" s="39"/>
      <c r="AH39" s="38"/>
      <c r="AI39" s="37"/>
      <c r="AJ39" s="37"/>
      <c r="AK39" s="18">
        <f t="shared" si="2"/>
        <v>0</v>
      </c>
      <c r="AL39" s="24">
        <v>29</v>
      </c>
    </row>
    <row r="40" spans="1:38" s="24" customFormat="1" ht="11.25" customHeight="1" outlineLevel="1" x14ac:dyDescent="0.2">
      <c r="A40" s="51"/>
      <c r="B40" s="131">
        <v>3</v>
      </c>
      <c r="C40" s="155" t="s">
        <v>10</v>
      </c>
      <c r="D40" s="132"/>
      <c r="E40" s="131" t="s">
        <v>199</v>
      </c>
      <c r="F40" s="140">
        <v>1</v>
      </c>
      <c r="G40" s="50"/>
      <c r="H40" s="133">
        <f t="shared" si="3"/>
        <v>2400</v>
      </c>
      <c r="I40" s="133">
        <f>'Dados de Entrada'!$K$9</f>
        <v>100</v>
      </c>
      <c r="J40" s="133">
        <f>'Dados de Entrada'!$M$9</f>
        <v>1</v>
      </c>
      <c r="K40" s="49"/>
      <c r="L40" s="38"/>
      <c r="M40" s="48"/>
      <c r="N40" s="134" t="str">
        <f>IFERROR(VLOOKUP(C40,'Custo Hora'!$B$3:$D$75,2,),"")</f>
        <v>TOR003 -  T.CNC.H.10.26 TORNO</v>
      </c>
      <c r="O40" s="135"/>
      <c r="P40" s="160">
        <v>2</v>
      </c>
      <c r="Q40" s="160">
        <v>1</v>
      </c>
      <c r="R40" s="161"/>
      <c r="S40" s="135"/>
      <c r="T40" s="146"/>
      <c r="U40" s="146"/>
      <c r="V40" s="47" t="str">
        <f>IFERROR((VLOOKUP(C40,'Material Comprado'!$B$2:$E$411,4,FALSE)),"0")</f>
        <v>0</v>
      </c>
      <c r="W40" s="146">
        <f t="shared" si="5"/>
        <v>0</v>
      </c>
      <c r="X40" s="46"/>
      <c r="Y40" s="45"/>
      <c r="Z40" s="45"/>
      <c r="AA40" s="44"/>
      <c r="AB40" s="43">
        <f>IFERROR(((P40*VLOOKUP(C40,'Custo Hora'!$B$3:$D$75,3,)/60)*F40),"0")</f>
        <v>3.3333333333333335</v>
      </c>
      <c r="AC40" s="43">
        <f>IFERROR(((Q40*VLOOKUP(C40,'Custo Hora'!$B$3:$D$75,3,))/(I40/J40)),"0")</f>
        <v>1</v>
      </c>
      <c r="AD40" s="42">
        <f t="shared" si="1"/>
        <v>4.3333333333333339</v>
      </c>
      <c r="AE40" s="41"/>
      <c r="AF40" s="40"/>
      <c r="AG40" s="39"/>
      <c r="AH40" s="38"/>
      <c r="AI40" s="37"/>
      <c r="AJ40" s="37"/>
      <c r="AK40" s="18">
        <f t="shared" si="2"/>
        <v>5.6452596799846386E-3</v>
      </c>
      <c r="AL40" s="24">
        <v>30</v>
      </c>
    </row>
    <row r="41" spans="1:38" s="24" customFormat="1" ht="11.25" customHeight="1" outlineLevel="1" x14ac:dyDescent="0.2">
      <c r="A41" s="51"/>
      <c r="B41" s="131">
        <v>3</v>
      </c>
      <c r="C41" s="155" t="s">
        <v>10</v>
      </c>
      <c r="D41" s="132"/>
      <c r="E41" s="131" t="s">
        <v>199</v>
      </c>
      <c r="F41" s="140">
        <v>1</v>
      </c>
      <c r="G41" s="50"/>
      <c r="H41" s="133">
        <f t="shared" si="3"/>
        <v>2400</v>
      </c>
      <c r="I41" s="133">
        <f>'Dados de Entrada'!$K$9</f>
        <v>100</v>
      </c>
      <c r="J41" s="133">
        <f>'Dados de Entrada'!$M$9</f>
        <v>1</v>
      </c>
      <c r="K41" s="49"/>
      <c r="L41" s="38"/>
      <c r="M41" s="48"/>
      <c r="N41" s="134" t="str">
        <f>IFERROR(VLOOKUP(C41,'Custo Hora'!$B$3:$D$75,2,),"")</f>
        <v>TOR003 -  T.CNC.H.10.26 TORNO</v>
      </c>
      <c r="O41" s="135"/>
      <c r="P41" s="160">
        <v>1</v>
      </c>
      <c r="Q41" s="160">
        <v>0.5</v>
      </c>
      <c r="R41" s="161"/>
      <c r="S41" s="135"/>
      <c r="T41" s="146"/>
      <c r="U41" s="146"/>
      <c r="V41" s="47" t="str">
        <f>IFERROR((VLOOKUP(C41,'Material Comprado'!$B$2:$E$411,4,FALSE)),"0")</f>
        <v>0</v>
      </c>
      <c r="W41" s="146">
        <f t="shared" si="5"/>
        <v>0</v>
      </c>
      <c r="X41" s="46"/>
      <c r="Y41" s="45"/>
      <c r="Z41" s="45"/>
      <c r="AA41" s="44"/>
      <c r="AB41" s="43">
        <f>IFERROR(((P41*VLOOKUP(C41,'Custo Hora'!$B$3:$D$75,3,)/60)*F41),"0")</f>
        <v>1.6666666666666667</v>
      </c>
      <c r="AC41" s="43">
        <f>IFERROR(((Q41*VLOOKUP(C41,'Custo Hora'!$B$3:$D$75,3,))/(I41/J41)),"0")</f>
        <v>0.5</v>
      </c>
      <c r="AD41" s="42">
        <f t="shared" si="1"/>
        <v>2.166666666666667</v>
      </c>
      <c r="AE41" s="41"/>
      <c r="AF41" s="40"/>
      <c r="AG41" s="39"/>
      <c r="AH41" s="38"/>
      <c r="AI41" s="37"/>
      <c r="AJ41" s="37"/>
      <c r="AK41" s="18">
        <f t="shared" si="2"/>
        <v>2.8226298399923193E-3</v>
      </c>
      <c r="AL41" s="24">
        <v>31</v>
      </c>
    </row>
    <row r="42" spans="1:38" s="24" customFormat="1" ht="11.25" customHeight="1" outlineLevel="1" x14ac:dyDescent="0.2">
      <c r="A42" s="51"/>
      <c r="B42" s="131">
        <v>3</v>
      </c>
      <c r="C42" s="155" t="s">
        <v>47</v>
      </c>
      <c r="D42" s="132"/>
      <c r="E42" s="131" t="s">
        <v>199</v>
      </c>
      <c r="F42" s="140">
        <v>1</v>
      </c>
      <c r="G42" s="50"/>
      <c r="H42" s="133">
        <f t="shared" si="3"/>
        <v>2400</v>
      </c>
      <c r="I42" s="133">
        <f>'Dados de Entrada'!$K$9</f>
        <v>100</v>
      </c>
      <c r="J42" s="133">
        <f>'Dados de Entrada'!$M$9</f>
        <v>1</v>
      </c>
      <c r="K42" s="49"/>
      <c r="L42" s="38"/>
      <c r="M42" s="48"/>
      <c r="N42" s="134" t="str">
        <f>IFERROR(VLOOKUP(C42,'Custo Hora'!$B$3:$D$75,2,),"")</f>
        <v>FRR007 - F.CNC.V.20.16 CENTRO</v>
      </c>
      <c r="O42" s="135"/>
      <c r="P42" s="160"/>
      <c r="Q42" s="160"/>
      <c r="R42" s="161"/>
      <c r="S42" s="135"/>
      <c r="T42" s="146"/>
      <c r="U42" s="146"/>
      <c r="V42" s="47" t="str">
        <f>IFERROR((VLOOKUP(C42,'Material Comprado'!$B$2:$E$411,4,FALSE)),"0")</f>
        <v>0</v>
      </c>
      <c r="W42" s="146">
        <f t="shared" si="5"/>
        <v>0</v>
      </c>
      <c r="X42" s="46"/>
      <c r="Y42" s="45"/>
      <c r="Z42" s="45"/>
      <c r="AA42" s="44"/>
      <c r="AB42" s="43">
        <f>IFERROR(((P42*VLOOKUP(C42,'Custo Hora'!$B$3:$D$75,3,)/60)*F42),"0")</f>
        <v>0</v>
      </c>
      <c r="AC42" s="43">
        <f>IFERROR(((Q42*VLOOKUP(C42,'Custo Hora'!$B$3:$D$75,3,))/(I42/J42)),"0")</f>
        <v>0</v>
      </c>
      <c r="AD42" s="42">
        <f t="shared" si="1"/>
        <v>0</v>
      </c>
      <c r="AE42" s="41"/>
      <c r="AF42" s="40"/>
      <c r="AG42" s="39"/>
      <c r="AH42" s="38"/>
      <c r="AI42" s="37"/>
      <c r="AJ42" s="37"/>
      <c r="AK42" s="18">
        <f t="shared" si="2"/>
        <v>0</v>
      </c>
      <c r="AL42" s="24">
        <v>32</v>
      </c>
    </row>
    <row r="43" spans="1:38" s="24" customFormat="1" ht="11.25" customHeight="1" outlineLevel="1" x14ac:dyDescent="0.2">
      <c r="A43" s="51"/>
      <c r="B43" s="131">
        <v>4</v>
      </c>
      <c r="C43" s="132" t="s">
        <v>239</v>
      </c>
      <c r="D43" s="132" t="str">
        <f>IFERROR(VLOOKUP(C43,'Material Comprado'!$B$4:$E$391,2,),"")</f>
        <v>ACO RED TREF 20MNCR5 Ø22,22 X 6000MM</v>
      </c>
      <c r="E43" s="131" t="s">
        <v>199</v>
      </c>
      <c r="F43" s="140">
        <v>0.35899999999999999</v>
      </c>
      <c r="G43" s="50"/>
      <c r="H43" s="133">
        <f t="shared" si="3"/>
        <v>2400</v>
      </c>
      <c r="I43" s="133">
        <f>'Dados de Entrada'!$K$9</f>
        <v>100</v>
      </c>
      <c r="J43" s="133">
        <f>'Dados de Entrada'!$M$9</f>
        <v>1</v>
      </c>
      <c r="K43" s="49"/>
      <c r="L43" s="38"/>
      <c r="M43" s="48"/>
      <c r="N43" s="134" t="str">
        <f>IFERROR(VLOOKUP(C43,'Custo Hora'!$B$3:$D$75,2,),"")</f>
        <v/>
      </c>
      <c r="O43" s="135"/>
      <c r="P43" s="160"/>
      <c r="Q43" s="160"/>
      <c r="R43" s="161"/>
      <c r="S43" s="135"/>
      <c r="T43" s="146"/>
      <c r="U43" s="146"/>
      <c r="V43" s="47">
        <f>IFERROR((VLOOKUP(C43,'Material Comprado'!$B$2:$E$411,4,FALSE)),"0")</f>
        <v>15.31</v>
      </c>
      <c r="W43" s="146">
        <f t="shared" si="5"/>
        <v>5.4962900000000001</v>
      </c>
      <c r="X43" s="46"/>
      <c r="Y43" s="45"/>
      <c r="Z43" s="45"/>
      <c r="AA43" s="44"/>
      <c r="AB43" s="43" t="str">
        <f>IFERROR(((P43*VLOOKUP(C43,'Custo Hora'!$B$3:$D$75,3,)/60)*F43),"0")</f>
        <v>0</v>
      </c>
      <c r="AC43" s="43" t="str">
        <f>IFERROR(((Q43*VLOOKUP(C43,'Custo Hora'!$B$3:$D$75,3,))/(I43/J43)),"0")</f>
        <v>0</v>
      </c>
      <c r="AD43" s="42">
        <f t="shared" ref="AD43:AD74" si="6">W43+AB43+AC43+X43</f>
        <v>5.4962900000000001</v>
      </c>
      <c r="AE43" s="41"/>
      <c r="AF43" s="40"/>
      <c r="AG43" s="39"/>
      <c r="AH43" s="38"/>
      <c r="AI43" s="37"/>
      <c r="AJ43" s="37"/>
      <c r="AK43" s="18">
        <f t="shared" ref="AK43:AK74" si="7">AD43/$AD$211</f>
        <v>7.1603040753467923E-3</v>
      </c>
      <c r="AL43" s="24">
        <v>33</v>
      </c>
    </row>
    <row r="44" spans="1:38" s="24" customFormat="1" ht="11.25" customHeight="1" outlineLevel="1" x14ac:dyDescent="0.2">
      <c r="A44" s="51"/>
      <c r="B44" s="131">
        <v>2</v>
      </c>
      <c r="C44" s="132" t="s">
        <v>241</v>
      </c>
      <c r="D44" s="132" t="str">
        <f>IFERROR(VLOOKUP(C44,'Material Comprado'!$B$4:$E$391,2,),"")</f>
        <v>CARCACA USINADA TF 70</v>
      </c>
      <c r="E44" s="131" t="s">
        <v>183</v>
      </c>
      <c r="F44" s="140">
        <v>1</v>
      </c>
      <c r="G44" s="50"/>
      <c r="H44" s="133">
        <f t="shared" si="3"/>
        <v>2400</v>
      </c>
      <c r="I44" s="133">
        <f>'Dados de Entrada'!$K$9</f>
        <v>100</v>
      </c>
      <c r="J44" s="133">
        <f>'Dados de Entrada'!$M$9</f>
        <v>1</v>
      </c>
      <c r="K44" s="49"/>
      <c r="L44" s="38"/>
      <c r="M44" s="48"/>
      <c r="N44" s="134" t="str">
        <f>IFERROR(VLOOKUP(C44,'Custo Hora'!$B$3:$D$75,2,),"")</f>
        <v/>
      </c>
      <c r="O44" s="135"/>
      <c r="P44" s="160"/>
      <c r="Q44" s="160"/>
      <c r="R44" s="161"/>
      <c r="S44" s="135"/>
      <c r="T44" s="146"/>
      <c r="U44" s="146"/>
      <c r="V44" s="47">
        <f>IFERROR((VLOOKUP(C44,'Material Comprado'!$B$2:$E$411,4,FALSE)),"0")</f>
        <v>0</v>
      </c>
      <c r="W44" s="146">
        <f t="shared" si="5"/>
        <v>0</v>
      </c>
      <c r="X44" s="46"/>
      <c r="Y44" s="45"/>
      <c r="Z44" s="45"/>
      <c r="AA44" s="44"/>
      <c r="AB44" s="43" t="str">
        <f>IFERROR(((P44*VLOOKUP(C44,'Custo Hora'!$B$3:$D$75,3,)/60)*F44),"0")</f>
        <v>0</v>
      </c>
      <c r="AC44" s="43" t="str">
        <f>IFERROR(((Q44*VLOOKUP(C44,'Custo Hora'!$B$3:$D$75,3,))/(I44/J44)),"0")</f>
        <v>0</v>
      </c>
      <c r="AD44" s="42">
        <f t="shared" si="6"/>
        <v>0</v>
      </c>
      <c r="AE44" s="41"/>
      <c r="AF44" s="40"/>
      <c r="AG44" s="39"/>
      <c r="AH44" s="38"/>
      <c r="AI44" s="37"/>
      <c r="AJ44" s="37"/>
      <c r="AK44" s="18">
        <f t="shared" si="7"/>
        <v>0</v>
      </c>
      <c r="AL44" s="24">
        <v>34</v>
      </c>
    </row>
    <row r="45" spans="1:38" s="24" customFormat="1" ht="11.25" customHeight="1" outlineLevel="1" x14ac:dyDescent="0.2">
      <c r="A45" s="51"/>
      <c r="B45" s="131">
        <v>2</v>
      </c>
      <c r="C45" s="155" t="s">
        <v>59</v>
      </c>
      <c r="D45" s="132" t="str">
        <f>IFERROR(VLOOKUP(C45,'Material Comprado'!$B$4:$E$391,2,),"")</f>
        <v/>
      </c>
      <c r="E45" s="131" t="s">
        <v>183</v>
      </c>
      <c r="F45" s="140">
        <v>1</v>
      </c>
      <c r="G45" s="50"/>
      <c r="H45" s="133">
        <f t="shared" si="3"/>
        <v>2400</v>
      </c>
      <c r="I45" s="133">
        <f>'Dados de Entrada'!$K$9</f>
        <v>100</v>
      </c>
      <c r="J45" s="133">
        <f>'Dados de Entrada'!$M$9</f>
        <v>1</v>
      </c>
      <c r="K45" s="49"/>
      <c r="L45" s="38"/>
      <c r="M45" s="48"/>
      <c r="N45" s="134" t="str">
        <f>IFERROR(VLOOKUP(C45,'Custo Hora'!$B$3:$D$75,2,),"")</f>
        <v>APC001 - ARMAZENAMENTO PRODUTO</v>
      </c>
      <c r="O45" s="135"/>
      <c r="P45" s="160"/>
      <c r="Q45" s="160"/>
      <c r="R45" s="161"/>
      <c r="S45" s="135"/>
      <c r="T45" s="146"/>
      <c r="U45" s="146"/>
      <c r="V45" s="47" t="str">
        <f>IFERROR((VLOOKUP(C45,'Material Comprado'!$B$2:$E$411,4,FALSE)),"0")</f>
        <v>0</v>
      </c>
      <c r="W45" s="146">
        <f t="shared" si="5"/>
        <v>0</v>
      </c>
      <c r="X45" s="46"/>
      <c r="Y45" s="45"/>
      <c r="Z45" s="45"/>
      <c r="AA45" s="44"/>
      <c r="AB45" s="43">
        <f>IFERROR(((P45*VLOOKUP(C45,'Custo Hora'!$B$3:$D$75,3,)/60)*F45),"0")</f>
        <v>0</v>
      </c>
      <c r="AC45" s="43">
        <f>IFERROR(((Q45*VLOOKUP(C45,'Custo Hora'!$B$3:$D$75,3,))/(I45/J45)),"0")</f>
        <v>0</v>
      </c>
      <c r="AD45" s="42">
        <f t="shared" si="6"/>
        <v>0</v>
      </c>
      <c r="AE45" s="41"/>
      <c r="AF45" s="40"/>
      <c r="AG45" s="39"/>
      <c r="AH45" s="38"/>
      <c r="AI45" s="37"/>
      <c r="AJ45" s="37"/>
      <c r="AK45" s="18">
        <f t="shared" si="7"/>
        <v>0</v>
      </c>
      <c r="AL45" s="24">
        <v>35</v>
      </c>
    </row>
    <row r="46" spans="1:38" s="24" customFormat="1" ht="11.25" customHeight="1" outlineLevel="1" x14ac:dyDescent="0.2">
      <c r="A46" s="51"/>
      <c r="B46" s="131">
        <v>2</v>
      </c>
      <c r="C46" s="155" t="s">
        <v>30</v>
      </c>
      <c r="D46" s="132" t="str">
        <f>IFERROR(VLOOKUP(C46,'Material Comprado'!$B$4:$E$391,2,),"")</f>
        <v/>
      </c>
      <c r="E46" s="131" t="s">
        <v>183</v>
      </c>
      <c r="F46" s="140">
        <v>1</v>
      </c>
      <c r="G46" s="50"/>
      <c r="H46" s="133">
        <f t="shared" si="3"/>
        <v>2400</v>
      </c>
      <c r="I46" s="133">
        <f>'Dados de Entrada'!$K$9</f>
        <v>100</v>
      </c>
      <c r="J46" s="133">
        <f>'Dados de Entrada'!$M$9</f>
        <v>1</v>
      </c>
      <c r="K46" s="49"/>
      <c r="L46" s="38"/>
      <c r="M46" s="48"/>
      <c r="N46" s="134" t="str">
        <f>IFERROR(VLOOKUP(C46,'Custo Hora'!$B$3:$D$75,2,),"")</f>
        <v>FRR005 - F.CNC.V.20.14 CENTRO</v>
      </c>
      <c r="O46" s="135"/>
      <c r="P46" s="160">
        <v>13</v>
      </c>
      <c r="Q46" s="160">
        <v>2.5</v>
      </c>
      <c r="R46" s="161"/>
      <c r="S46" s="135"/>
      <c r="T46" s="146"/>
      <c r="U46" s="146"/>
      <c r="V46" s="47" t="str">
        <f>IFERROR((VLOOKUP(C46,'Material Comprado'!$B$2:$E$411,4,FALSE)),"0")</f>
        <v>0</v>
      </c>
      <c r="W46" s="146">
        <f t="shared" si="5"/>
        <v>0</v>
      </c>
      <c r="X46" s="46"/>
      <c r="Y46" s="45"/>
      <c r="Z46" s="45"/>
      <c r="AA46" s="44"/>
      <c r="AB46" s="43">
        <f>IFERROR(((P46*VLOOKUP(C46,'Custo Hora'!$B$3:$D$75,3,)/60)*F46),"0")</f>
        <v>26</v>
      </c>
      <c r="AC46" s="43">
        <f>IFERROR(((Q46*VLOOKUP(C46,'Custo Hora'!$B$3:$D$75,3,))/(I46/J46)),"0")</f>
        <v>3</v>
      </c>
      <c r="AD46" s="42">
        <f t="shared" si="6"/>
        <v>29</v>
      </c>
      <c r="AE46" s="41"/>
      <c r="AF46" s="40"/>
      <c r="AG46" s="39"/>
      <c r="AH46" s="38"/>
      <c r="AI46" s="37"/>
      <c r="AJ46" s="37"/>
      <c r="AK46" s="18">
        <f t="shared" si="7"/>
        <v>3.7779814781435654E-2</v>
      </c>
      <c r="AL46" s="24">
        <v>36</v>
      </c>
    </row>
    <row r="47" spans="1:38" s="24" customFormat="1" ht="11.25" customHeight="1" outlineLevel="1" x14ac:dyDescent="0.2">
      <c r="A47" s="51"/>
      <c r="B47" s="131">
        <v>2</v>
      </c>
      <c r="C47" s="155" t="s">
        <v>28</v>
      </c>
      <c r="D47" s="132" t="str">
        <f>IFERROR(VLOOKUP(C47,'Material Comprado'!$B$4:$E$391,2,),"")</f>
        <v/>
      </c>
      <c r="E47" s="131" t="s">
        <v>183</v>
      </c>
      <c r="F47" s="140">
        <v>1</v>
      </c>
      <c r="G47" s="50"/>
      <c r="H47" s="133">
        <f t="shared" si="3"/>
        <v>2400</v>
      </c>
      <c r="I47" s="133">
        <f>'Dados de Entrada'!$K$9</f>
        <v>100</v>
      </c>
      <c r="J47" s="133">
        <f>'Dados de Entrada'!$M$9</f>
        <v>1</v>
      </c>
      <c r="K47" s="49"/>
      <c r="L47" s="38"/>
      <c r="M47" s="48"/>
      <c r="N47" s="134" t="str">
        <f>IFERROR(VLOOKUP(C47,'Custo Hora'!$B$3:$D$75,2,),"")</f>
        <v>FRR006 - F.CNC.V.20.15 CENTRO</v>
      </c>
      <c r="O47" s="135"/>
      <c r="P47" s="160">
        <v>2</v>
      </c>
      <c r="Q47" s="160">
        <v>0.25</v>
      </c>
      <c r="R47" s="161"/>
      <c r="S47" s="135"/>
      <c r="T47" s="146"/>
      <c r="U47" s="146"/>
      <c r="V47" s="47" t="str">
        <f>IFERROR((VLOOKUP(C47,'Material Comprado'!$B$2:$E$411,4,FALSE)),"0")</f>
        <v>0</v>
      </c>
      <c r="W47" s="146">
        <f t="shared" si="5"/>
        <v>0</v>
      </c>
      <c r="X47" s="46"/>
      <c r="Y47" s="45"/>
      <c r="Z47" s="45"/>
      <c r="AA47" s="44"/>
      <c r="AB47" s="43">
        <f>IFERROR(((P47*VLOOKUP(C47,'Custo Hora'!$B$3:$D$75,3,)/60)*F47),"0")</f>
        <v>4</v>
      </c>
      <c r="AC47" s="43">
        <f>IFERROR(((Q47*VLOOKUP(C47,'Custo Hora'!$B$3:$D$75,3,))/(I47/J47)),"0")</f>
        <v>0.3</v>
      </c>
      <c r="AD47" s="42">
        <f t="shared" si="6"/>
        <v>4.3</v>
      </c>
      <c r="AE47" s="41"/>
      <c r="AF47" s="40"/>
      <c r="AG47" s="39"/>
      <c r="AH47" s="38"/>
      <c r="AI47" s="37"/>
      <c r="AJ47" s="37"/>
      <c r="AK47" s="18">
        <f t="shared" si="7"/>
        <v>5.6018346055232175E-3</v>
      </c>
      <c r="AL47" s="24">
        <v>37</v>
      </c>
    </row>
    <row r="48" spans="1:38" s="24" customFormat="1" ht="11.25" customHeight="1" outlineLevel="1" x14ac:dyDescent="0.2">
      <c r="A48" s="51"/>
      <c r="B48" s="131">
        <v>2</v>
      </c>
      <c r="C48" s="155" t="s">
        <v>47</v>
      </c>
      <c r="D48" s="132" t="str">
        <f>IFERROR(VLOOKUP(C48,'Material Comprado'!$B$4:$E$391,2,),"")</f>
        <v/>
      </c>
      <c r="E48" s="131" t="s">
        <v>183</v>
      </c>
      <c r="F48" s="140">
        <v>1</v>
      </c>
      <c r="G48" s="50"/>
      <c r="H48" s="133">
        <f t="shared" si="3"/>
        <v>2400</v>
      </c>
      <c r="I48" s="133">
        <f>'Dados de Entrada'!$K$9</f>
        <v>100</v>
      </c>
      <c r="J48" s="133">
        <f>'Dados de Entrada'!$M$9</f>
        <v>1</v>
      </c>
      <c r="K48" s="49"/>
      <c r="L48" s="38"/>
      <c r="M48" s="48"/>
      <c r="N48" s="134" t="str">
        <f>IFERROR(VLOOKUP(C48,'Custo Hora'!$B$3:$D$75,2,),"")</f>
        <v>FRR007 - F.CNC.V.20.16 CENTRO</v>
      </c>
      <c r="O48" s="135"/>
      <c r="P48" s="160"/>
      <c r="Q48" s="160"/>
      <c r="R48" s="161"/>
      <c r="S48" s="135"/>
      <c r="T48" s="146"/>
      <c r="U48" s="146"/>
      <c r="V48" s="47" t="str">
        <f>IFERROR((VLOOKUP(C48,'Material Comprado'!$B$2:$E$411,4,FALSE)),"0")</f>
        <v>0</v>
      </c>
      <c r="W48" s="146">
        <f t="shared" si="5"/>
        <v>0</v>
      </c>
      <c r="X48" s="46"/>
      <c r="Y48" s="45"/>
      <c r="Z48" s="45"/>
      <c r="AA48" s="44"/>
      <c r="AB48" s="43">
        <f>IFERROR(((P48*VLOOKUP(C48,'Custo Hora'!$B$3:$D$75,3,)/60)*F48),"0")</f>
        <v>0</v>
      </c>
      <c r="AC48" s="43">
        <f>IFERROR(((Q48*VLOOKUP(C48,'Custo Hora'!$B$3:$D$75,3,))/(I48/J48)),"0")</f>
        <v>0</v>
      </c>
      <c r="AD48" s="42">
        <f t="shared" si="6"/>
        <v>0</v>
      </c>
      <c r="AE48" s="41"/>
      <c r="AF48" s="40"/>
      <c r="AG48" s="39"/>
      <c r="AH48" s="38"/>
      <c r="AI48" s="37"/>
      <c r="AJ48" s="37"/>
      <c r="AK48" s="18">
        <f t="shared" si="7"/>
        <v>0</v>
      </c>
      <c r="AL48" s="24">
        <v>38</v>
      </c>
    </row>
    <row r="49" spans="1:38" s="24" customFormat="1" ht="11.25" customHeight="1" outlineLevel="1" x14ac:dyDescent="0.2">
      <c r="A49" s="51"/>
      <c r="B49" s="131">
        <v>3</v>
      </c>
      <c r="C49" s="132" t="s">
        <v>242</v>
      </c>
      <c r="D49" s="132" t="str">
        <f>IFERROR(VLOOKUP(C49,'Material Comprado'!$B$4:$E$391,2,),"")</f>
        <v>CARCACA TF 70 FUNDIDA 117.134</v>
      </c>
      <c r="E49" s="131" t="s">
        <v>181</v>
      </c>
      <c r="F49" s="140">
        <v>1</v>
      </c>
      <c r="G49" s="50"/>
      <c r="H49" s="133">
        <f t="shared" si="3"/>
        <v>2400</v>
      </c>
      <c r="I49" s="133">
        <f>'Dados de Entrada'!$K$9</f>
        <v>100</v>
      </c>
      <c r="J49" s="133">
        <f>'Dados de Entrada'!$M$9</f>
        <v>1</v>
      </c>
      <c r="K49" s="49"/>
      <c r="L49" s="38"/>
      <c r="M49" s="48"/>
      <c r="N49" s="134" t="str">
        <f>IFERROR(VLOOKUP(C49,'Custo Hora'!$B$3:$D$75,2,),"")</f>
        <v/>
      </c>
      <c r="O49" s="135"/>
      <c r="P49" s="160"/>
      <c r="Q49" s="160"/>
      <c r="R49" s="161"/>
      <c r="S49" s="135"/>
      <c r="T49" s="146"/>
      <c r="U49" s="146"/>
      <c r="V49" s="47">
        <f>IFERROR((VLOOKUP(C49,'Material Comprado'!$B$2:$E$411,4,FALSE)),"0")</f>
        <v>66.349999999999994</v>
      </c>
      <c r="W49" s="146">
        <f t="shared" si="5"/>
        <v>66.349999999999994</v>
      </c>
      <c r="X49" s="46"/>
      <c r="Y49" s="45"/>
      <c r="Z49" s="45"/>
      <c r="AA49" s="44"/>
      <c r="AB49" s="43" t="str">
        <f>IFERROR(((P49*VLOOKUP(C49,'Custo Hora'!$B$3:$D$75,3,)/60)*F49),"0")</f>
        <v>0</v>
      </c>
      <c r="AC49" s="43" t="str">
        <f>IFERROR(((Q49*VLOOKUP(C49,'Custo Hora'!$B$3:$D$75,3,))/(I49/J49)),"0")</f>
        <v>0</v>
      </c>
      <c r="AD49" s="42">
        <f t="shared" si="6"/>
        <v>66.349999999999994</v>
      </c>
      <c r="AE49" s="41"/>
      <c r="AF49" s="40"/>
      <c r="AG49" s="39"/>
      <c r="AH49" s="38"/>
      <c r="AI49" s="37"/>
      <c r="AJ49" s="37"/>
      <c r="AK49" s="18">
        <f t="shared" si="7"/>
        <v>8.6437610715457081E-2</v>
      </c>
      <c r="AL49" s="24">
        <v>39</v>
      </c>
    </row>
    <row r="50" spans="1:38" s="24" customFormat="1" ht="11.25" customHeight="1" outlineLevel="1" x14ac:dyDescent="0.2">
      <c r="A50" s="51"/>
      <c r="B50" s="131">
        <v>2</v>
      </c>
      <c r="C50" s="132" t="s">
        <v>243</v>
      </c>
      <c r="D50" s="132" t="str">
        <f>IFERROR(VLOOKUP(C50,'Material Comprado'!$B$4:$E$391,2,),"")</f>
        <v>FLANGE 8 FUROS TF 70</v>
      </c>
      <c r="E50" s="131" t="s">
        <v>199</v>
      </c>
      <c r="F50" s="140">
        <v>1</v>
      </c>
      <c r="G50" s="50"/>
      <c r="H50" s="133">
        <f t="shared" ref="H50:H81" si="8">I50*12*2</f>
        <v>2400</v>
      </c>
      <c r="I50" s="133">
        <f>'Dados de Entrada'!$K$9</f>
        <v>100</v>
      </c>
      <c r="J50" s="133">
        <f>'Dados de Entrada'!$M$9</f>
        <v>1</v>
      </c>
      <c r="K50" s="49"/>
      <c r="L50" s="38"/>
      <c r="M50" s="48"/>
      <c r="N50" s="134" t="str">
        <f>IFERROR(VLOOKUP(C50,'Custo Hora'!$B$3:$D$75,2,),"")</f>
        <v/>
      </c>
      <c r="O50" s="135"/>
      <c r="P50" s="160"/>
      <c r="Q50" s="160"/>
      <c r="R50" s="161"/>
      <c r="S50" s="135"/>
      <c r="T50" s="146"/>
      <c r="U50" s="146"/>
      <c r="V50" s="47">
        <f>IFERROR((VLOOKUP(C50,'Material Comprado'!$B$2:$E$411,4,FALSE)),"0")</f>
        <v>0</v>
      </c>
      <c r="W50" s="146">
        <f t="shared" si="5"/>
        <v>0</v>
      </c>
      <c r="X50" s="46"/>
      <c r="Y50" s="45"/>
      <c r="Z50" s="45"/>
      <c r="AA50" s="44"/>
      <c r="AB50" s="43" t="str">
        <f>IFERROR(((P50*VLOOKUP(C50,'Custo Hora'!$B$3:$D$75,3,)/60)*F50),"0")</f>
        <v>0</v>
      </c>
      <c r="AC50" s="43" t="str">
        <f>IFERROR(((Q50*VLOOKUP(C50,'Custo Hora'!$B$3:$D$75,3,))/(I50/J50)),"0")</f>
        <v>0</v>
      </c>
      <c r="AD50" s="42">
        <f t="shared" si="6"/>
        <v>0</v>
      </c>
      <c r="AE50" s="41"/>
      <c r="AF50" s="40"/>
      <c r="AG50" s="39"/>
      <c r="AH50" s="38"/>
      <c r="AI50" s="37"/>
      <c r="AJ50" s="37"/>
      <c r="AK50" s="18">
        <f t="shared" si="7"/>
        <v>0</v>
      </c>
      <c r="AL50" s="24">
        <v>40</v>
      </c>
    </row>
    <row r="51" spans="1:38" s="24" customFormat="1" ht="11.25" customHeight="1" outlineLevel="1" x14ac:dyDescent="0.2">
      <c r="A51" s="51"/>
      <c r="B51" s="131">
        <v>2</v>
      </c>
      <c r="C51" s="155" t="s">
        <v>59</v>
      </c>
      <c r="D51" s="132" t="str">
        <f>IFERROR(VLOOKUP(C51,'Material Comprado'!$B$4:$E$391,2,),"")</f>
        <v/>
      </c>
      <c r="E51" s="131" t="s">
        <v>181</v>
      </c>
      <c r="F51" s="140">
        <v>1</v>
      </c>
      <c r="G51" s="50"/>
      <c r="H51" s="133">
        <f t="shared" si="8"/>
        <v>2400</v>
      </c>
      <c r="I51" s="133">
        <f>'Dados de Entrada'!$K$9</f>
        <v>100</v>
      </c>
      <c r="J51" s="133">
        <f>'Dados de Entrada'!$M$9</f>
        <v>1</v>
      </c>
      <c r="K51" s="49"/>
      <c r="L51" s="38"/>
      <c r="M51" s="48"/>
      <c r="N51" s="134" t="str">
        <f>IFERROR(VLOOKUP(C51,'Custo Hora'!$B$3:$D$75,2,),"")</f>
        <v>APC001 - ARMAZENAMENTO PRODUTO</v>
      </c>
      <c r="O51" s="135"/>
      <c r="P51" s="160"/>
      <c r="Q51" s="160"/>
      <c r="R51" s="161"/>
      <c r="S51" s="135"/>
      <c r="T51" s="146"/>
      <c r="U51" s="146"/>
      <c r="V51" s="47" t="str">
        <f>IFERROR((VLOOKUP(C51,'Material Comprado'!$B$2:$E$411,4,FALSE)),"0")</f>
        <v>0</v>
      </c>
      <c r="W51" s="146">
        <f t="shared" si="5"/>
        <v>0</v>
      </c>
      <c r="X51" s="46"/>
      <c r="Y51" s="45"/>
      <c r="Z51" s="45"/>
      <c r="AA51" s="44"/>
      <c r="AB51" s="43">
        <f>IFERROR(((P51*VLOOKUP(C51,'Custo Hora'!$B$3:$D$75,3,)/60)*F51),"0")</f>
        <v>0</v>
      </c>
      <c r="AC51" s="43">
        <f>IFERROR(((Q51*VLOOKUP(C51,'Custo Hora'!$B$3:$D$75,3,))/(I51/J51)),"0")</f>
        <v>0</v>
      </c>
      <c r="AD51" s="42">
        <f t="shared" si="6"/>
        <v>0</v>
      </c>
      <c r="AE51" s="41"/>
      <c r="AF51" s="40"/>
      <c r="AG51" s="39"/>
      <c r="AH51" s="38"/>
      <c r="AI51" s="37"/>
      <c r="AJ51" s="37"/>
      <c r="AK51" s="18">
        <f t="shared" si="7"/>
        <v>0</v>
      </c>
      <c r="AL51" s="24">
        <v>41</v>
      </c>
    </row>
    <row r="52" spans="1:38" s="24" customFormat="1" ht="11.25" customHeight="1" outlineLevel="1" x14ac:dyDescent="0.2">
      <c r="A52" s="51"/>
      <c r="B52" s="131">
        <v>2</v>
      </c>
      <c r="C52" s="155" t="s">
        <v>174</v>
      </c>
      <c r="D52" s="132" t="str">
        <f>IFERROR(VLOOKUP(C52,'Material Comprado'!$B$4:$E$391,2,),"")</f>
        <v/>
      </c>
      <c r="E52" s="131" t="s">
        <v>199</v>
      </c>
      <c r="F52" s="140">
        <v>1</v>
      </c>
      <c r="G52" s="50"/>
      <c r="H52" s="133">
        <f t="shared" si="8"/>
        <v>2400</v>
      </c>
      <c r="I52" s="133">
        <f>'Dados de Entrada'!$K$9</f>
        <v>100</v>
      </c>
      <c r="J52" s="133">
        <f>'Dados de Entrada'!$M$9</f>
        <v>1</v>
      </c>
      <c r="K52" s="49"/>
      <c r="L52" s="38"/>
      <c r="M52" s="48"/>
      <c r="N52" s="134" t="str">
        <f>IFERROR(VLOOKUP(C52,'Custo Hora'!$B$3:$D$75,2,),"")</f>
        <v xml:space="preserve">TOD005 - TORNO CNC DOOSAN LYNX 220                </v>
      </c>
      <c r="O52" s="135"/>
      <c r="P52" s="160">
        <v>1.5</v>
      </c>
      <c r="Q52" s="160">
        <v>1</v>
      </c>
      <c r="R52" s="161"/>
      <c r="S52" s="135"/>
      <c r="T52" s="146"/>
      <c r="U52" s="146"/>
      <c r="V52" s="47" t="str">
        <f>IFERROR((VLOOKUP(C52,'Material Comprado'!$B$2:$E$411,4,FALSE)),"0")</f>
        <v>0</v>
      </c>
      <c r="W52" s="146">
        <f t="shared" si="5"/>
        <v>0</v>
      </c>
      <c r="X52" s="46"/>
      <c r="Y52" s="45"/>
      <c r="Z52" s="45"/>
      <c r="AA52" s="44"/>
      <c r="AB52" s="43">
        <f>IFERROR(((P52*VLOOKUP(C52,'Custo Hora'!$B$3:$D$75,3,)/60)*F52),"0")</f>
        <v>2.5</v>
      </c>
      <c r="AC52" s="43">
        <f>IFERROR(((Q52*VLOOKUP(C52,'Custo Hora'!$B$3:$D$75,3,))/(I52/J52)),"0")</f>
        <v>1</v>
      </c>
      <c r="AD52" s="42">
        <f t="shared" si="6"/>
        <v>3.5</v>
      </c>
      <c r="AE52" s="41"/>
      <c r="AF52" s="40"/>
      <c r="AG52" s="39"/>
      <c r="AH52" s="38"/>
      <c r="AI52" s="37"/>
      <c r="AJ52" s="37"/>
      <c r="AK52" s="18">
        <f t="shared" si="7"/>
        <v>4.5596328184491306E-3</v>
      </c>
      <c r="AL52" s="24">
        <v>42</v>
      </c>
    </row>
    <row r="53" spans="1:38" s="24" customFormat="1" ht="11.25" customHeight="1" outlineLevel="1" x14ac:dyDescent="0.2">
      <c r="A53" s="51"/>
      <c r="B53" s="131">
        <v>2</v>
      </c>
      <c r="C53" s="155" t="s">
        <v>174</v>
      </c>
      <c r="D53" s="132" t="str">
        <f>IFERROR(VLOOKUP(C53,'Material Comprado'!$B$4:$E$391,2,),"")</f>
        <v/>
      </c>
      <c r="E53" s="131" t="s">
        <v>181</v>
      </c>
      <c r="F53" s="140">
        <v>1</v>
      </c>
      <c r="G53" s="50"/>
      <c r="H53" s="133">
        <f t="shared" si="8"/>
        <v>2400</v>
      </c>
      <c r="I53" s="133">
        <f>'Dados de Entrada'!$K$9</f>
        <v>100</v>
      </c>
      <c r="J53" s="133">
        <f>'Dados de Entrada'!$M$9</f>
        <v>1</v>
      </c>
      <c r="K53" s="49"/>
      <c r="L53" s="38"/>
      <c r="M53" s="48"/>
      <c r="N53" s="134" t="str">
        <f>IFERROR(VLOOKUP(C53,'Custo Hora'!$B$3:$D$75,2,),"")</f>
        <v xml:space="preserve">TOD005 - TORNO CNC DOOSAN LYNX 220                </v>
      </c>
      <c r="O53" s="135"/>
      <c r="P53" s="160">
        <v>3</v>
      </c>
      <c r="Q53" s="160">
        <v>1</v>
      </c>
      <c r="R53" s="161"/>
      <c r="S53" s="135"/>
      <c r="T53" s="146"/>
      <c r="U53" s="146"/>
      <c r="V53" s="47" t="str">
        <f>IFERROR((VLOOKUP(C53,'Material Comprado'!$B$2:$E$411,4,FALSE)),"0")</f>
        <v>0</v>
      </c>
      <c r="W53" s="146">
        <f t="shared" si="5"/>
        <v>0</v>
      </c>
      <c r="X53" s="46"/>
      <c r="Y53" s="45"/>
      <c r="Z53" s="45"/>
      <c r="AA53" s="44"/>
      <c r="AB53" s="43">
        <f>IFERROR(((P53*VLOOKUP(C53,'Custo Hora'!$B$3:$D$75,3,)/60)*F53),"0")</f>
        <v>5</v>
      </c>
      <c r="AC53" s="43">
        <f>IFERROR(((Q53*VLOOKUP(C53,'Custo Hora'!$B$3:$D$75,3,))/(I53/J53)),"0")</f>
        <v>1</v>
      </c>
      <c r="AD53" s="42">
        <f t="shared" si="6"/>
        <v>6</v>
      </c>
      <c r="AE53" s="41"/>
      <c r="AF53" s="40"/>
      <c r="AG53" s="39"/>
      <c r="AH53" s="38"/>
      <c r="AI53" s="37"/>
      <c r="AJ53" s="37"/>
      <c r="AK53" s="18">
        <f t="shared" si="7"/>
        <v>7.816513403055652E-3</v>
      </c>
      <c r="AL53" s="24">
        <v>43</v>
      </c>
    </row>
    <row r="54" spans="1:38" s="24" customFormat="1" ht="11.25" customHeight="1" outlineLevel="1" x14ac:dyDescent="0.2">
      <c r="A54" s="51"/>
      <c r="B54" s="131">
        <v>2</v>
      </c>
      <c r="C54" s="155" t="s">
        <v>30</v>
      </c>
      <c r="D54" s="132" t="str">
        <f>IFERROR(VLOOKUP(C54,'Material Comprado'!$B$4:$E$391,2,),"")</f>
        <v/>
      </c>
      <c r="E54" s="131" t="s">
        <v>199</v>
      </c>
      <c r="F54" s="140">
        <v>1</v>
      </c>
      <c r="G54" s="50"/>
      <c r="H54" s="133">
        <f t="shared" si="8"/>
        <v>2400</v>
      </c>
      <c r="I54" s="133">
        <f>'Dados de Entrada'!$K$9</f>
        <v>100</v>
      </c>
      <c r="J54" s="133">
        <f>'Dados de Entrada'!$M$9</f>
        <v>1</v>
      </c>
      <c r="K54" s="49"/>
      <c r="L54" s="38"/>
      <c r="M54" s="48"/>
      <c r="N54" s="134" t="str">
        <f>IFERROR(VLOOKUP(C54,'Custo Hora'!$B$3:$D$75,2,),"")</f>
        <v>FRR005 - F.CNC.V.20.14 CENTRO</v>
      </c>
      <c r="O54" s="135"/>
      <c r="P54" s="160">
        <v>3</v>
      </c>
      <c r="Q54" s="160">
        <v>1</v>
      </c>
      <c r="R54" s="161"/>
      <c r="S54" s="135"/>
      <c r="T54" s="146"/>
      <c r="U54" s="146"/>
      <c r="V54" s="47" t="str">
        <f>IFERROR((VLOOKUP(C54,'Material Comprado'!$B$2:$E$411,4,FALSE)),"0")</f>
        <v>0</v>
      </c>
      <c r="W54" s="146">
        <f t="shared" si="5"/>
        <v>0</v>
      </c>
      <c r="X54" s="46"/>
      <c r="Y54" s="45"/>
      <c r="Z54" s="45"/>
      <c r="AA54" s="44"/>
      <c r="AB54" s="43">
        <f>IFERROR(((P54*VLOOKUP(C54,'Custo Hora'!$B$3:$D$75,3,)/60)*F54),"0")</f>
        <v>6</v>
      </c>
      <c r="AC54" s="43">
        <f>IFERROR(((Q54*VLOOKUP(C54,'Custo Hora'!$B$3:$D$75,3,))/(I54/J54)),"0")</f>
        <v>1.2</v>
      </c>
      <c r="AD54" s="42">
        <f t="shared" si="6"/>
        <v>7.2</v>
      </c>
      <c r="AE54" s="41"/>
      <c r="AF54" s="40"/>
      <c r="AG54" s="39"/>
      <c r="AH54" s="38"/>
      <c r="AI54" s="37"/>
      <c r="AJ54" s="37"/>
      <c r="AK54" s="18">
        <f t="shared" si="7"/>
        <v>9.3798160836667827E-3</v>
      </c>
      <c r="AL54" s="24">
        <v>44</v>
      </c>
    </row>
    <row r="55" spans="1:38" s="24" customFormat="1" ht="11.25" customHeight="1" outlineLevel="1" x14ac:dyDescent="0.2">
      <c r="A55" s="51"/>
      <c r="B55" s="131">
        <v>2</v>
      </c>
      <c r="C55" s="155" t="s">
        <v>59</v>
      </c>
      <c r="D55" s="132" t="str">
        <f>IFERROR(VLOOKUP(C55,'Material Comprado'!$B$4:$E$391,2,),"")</f>
        <v/>
      </c>
      <c r="E55" s="131" t="s">
        <v>181</v>
      </c>
      <c r="F55" s="140">
        <v>1</v>
      </c>
      <c r="G55" s="50"/>
      <c r="H55" s="133">
        <f t="shared" si="8"/>
        <v>2400</v>
      </c>
      <c r="I55" s="133">
        <f>'Dados de Entrada'!$K$9</f>
        <v>100</v>
      </c>
      <c r="J55" s="133">
        <f>'Dados de Entrada'!$M$9</f>
        <v>1</v>
      </c>
      <c r="K55" s="49"/>
      <c r="L55" s="38"/>
      <c r="M55" s="48"/>
      <c r="N55" s="134" t="str">
        <f>IFERROR(VLOOKUP(C55,'Custo Hora'!$B$3:$D$75,2,),"")</f>
        <v>APC001 - ARMAZENAMENTO PRODUTO</v>
      </c>
      <c r="O55" s="135"/>
      <c r="P55" s="160"/>
      <c r="Q55" s="160"/>
      <c r="R55" s="161"/>
      <c r="S55" s="135"/>
      <c r="T55" s="146"/>
      <c r="U55" s="146"/>
      <c r="V55" s="47" t="str">
        <f>IFERROR((VLOOKUP(C55,'Material Comprado'!$B$2:$E$411,4,FALSE)),"0")</f>
        <v>0</v>
      </c>
      <c r="W55" s="146">
        <f t="shared" ref="W55:W86" si="9">((((T55*$C$4)*(1+$C$6))+((U55*$C$5)*(1+$C$7))+V55)*F55)</f>
        <v>0</v>
      </c>
      <c r="X55" s="46"/>
      <c r="Y55" s="45"/>
      <c r="Z55" s="45"/>
      <c r="AA55" s="44"/>
      <c r="AB55" s="43">
        <f>IFERROR(((P55*VLOOKUP(C55,'Custo Hora'!$B$3:$D$75,3,)/60)*F55),"0")</f>
        <v>0</v>
      </c>
      <c r="AC55" s="43">
        <f>IFERROR(((Q55*VLOOKUP(C55,'Custo Hora'!$B$3:$D$75,3,))/(I55/J55)),"0")</f>
        <v>0</v>
      </c>
      <c r="AD55" s="42">
        <f t="shared" si="6"/>
        <v>0</v>
      </c>
      <c r="AE55" s="41"/>
      <c r="AF55" s="40"/>
      <c r="AG55" s="39"/>
      <c r="AH55" s="38"/>
      <c r="AI55" s="37"/>
      <c r="AJ55" s="37"/>
      <c r="AK55" s="18">
        <f t="shared" si="7"/>
        <v>0</v>
      </c>
      <c r="AL55" s="24">
        <v>45</v>
      </c>
    </row>
    <row r="56" spans="1:38" s="24" customFormat="1" ht="10.199999999999999" customHeight="1" outlineLevel="1" x14ac:dyDescent="0.2">
      <c r="A56" s="51"/>
      <c r="B56" s="131">
        <v>3</v>
      </c>
      <c r="C56" s="132" t="s">
        <v>244</v>
      </c>
      <c r="D56" s="132" t="str">
        <f>IFERROR(VLOOKUP(C56,'Material Comprado'!$B$4:$E$391,2,),"")</f>
        <v>FLANGE FUNDIDO 117213 - ALUMINIO SAE 305</v>
      </c>
      <c r="E56" s="131" t="s">
        <v>199</v>
      </c>
      <c r="F56" s="140">
        <v>1</v>
      </c>
      <c r="G56" s="50"/>
      <c r="H56" s="133">
        <f t="shared" si="8"/>
        <v>2400</v>
      </c>
      <c r="I56" s="133">
        <f>'Dados de Entrada'!$K$9</f>
        <v>100</v>
      </c>
      <c r="J56" s="133">
        <f>'Dados de Entrada'!$M$9</f>
        <v>1</v>
      </c>
      <c r="K56" s="49"/>
      <c r="L56" s="38"/>
      <c r="M56" s="48"/>
      <c r="N56" s="134" t="str">
        <f>IFERROR(VLOOKUP(C56,'Custo Hora'!$B$3:$D$75,2,),"")</f>
        <v/>
      </c>
      <c r="O56" s="135"/>
      <c r="P56" s="160"/>
      <c r="Q56" s="160"/>
      <c r="R56" s="161"/>
      <c r="S56" s="135"/>
      <c r="T56" s="146"/>
      <c r="U56" s="146"/>
      <c r="V56" s="47">
        <f>IFERROR((VLOOKUP(C56,'Material Comprado'!$B$2:$E$411,4,FALSE)),"0")</f>
        <v>24.83</v>
      </c>
      <c r="W56" s="146">
        <f t="shared" si="9"/>
        <v>24.83</v>
      </c>
      <c r="X56" s="46"/>
      <c r="Y56" s="45"/>
      <c r="Z56" s="45"/>
      <c r="AA56" s="44"/>
      <c r="AB56" s="43" t="str">
        <f>IFERROR(((P56*VLOOKUP(C56,'Custo Hora'!$B$3:$D$75,3,)/60)*F56),"0")</f>
        <v>0</v>
      </c>
      <c r="AC56" s="43" t="str">
        <f>IFERROR(((Q56*VLOOKUP(C56,'Custo Hora'!$B$3:$D$75,3,))/(I56/J56)),"0")</f>
        <v>0</v>
      </c>
      <c r="AD56" s="42">
        <f t="shared" si="6"/>
        <v>24.83</v>
      </c>
      <c r="AE56" s="41"/>
      <c r="AF56" s="40"/>
      <c r="AG56" s="39"/>
      <c r="AH56" s="38"/>
      <c r="AI56" s="37"/>
      <c r="AJ56" s="37"/>
      <c r="AK56" s="18">
        <f t="shared" si="7"/>
        <v>3.2347337966311972E-2</v>
      </c>
      <c r="AL56" s="24">
        <v>46</v>
      </c>
    </row>
    <row r="57" spans="1:38" s="24" customFormat="1" ht="9.6" customHeight="1" outlineLevel="1" x14ac:dyDescent="0.2">
      <c r="A57" s="51"/>
      <c r="B57" s="131">
        <v>2</v>
      </c>
      <c r="C57" s="155" t="s">
        <v>246</v>
      </c>
      <c r="D57" s="132" t="str">
        <f>IFERROR(VLOOKUP(C57,'Material Comprado'!$B$4:$E$391,2,),"")</f>
        <v>TAMPA COM FURO TF 70.</v>
      </c>
      <c r="E57" s="131" t="s">
        <v>199</v>
      </c>
      <c r="F57" s="140">
        <v>1</v>
      </c>
      <c r="G57" s="50"/>
      <c r="H57" s="133">
        <f t="shared" si="8"/>
        <v>2400</v>
      </c>
      <c r="I57" s="133">
        <f>'Dados de Entrada'!$K$9</f>
        <v>100</v>
      </c>
      <c r="J57" s="133">
        <f>'Dados de Entrada'!$M$9</f>
        <v>1</v>
      </c>
      <c r="K57" s="49"/>
      <c r="L57" s="38"/>
      <c r="M57" s="48"/>
      <c r="N57" s="134" t="str">
        <f>IFERROR(VLOOKUP(C57,'Custo Hora'!$B$3:$D$75,2,),"")</f>
        <v/>
      </c>
      <c r="O57" s="135"/>
      <c r="P57" s="160"/>
      <c r="Q57" s="160"/>
      <c r="R57" s="161"/>
      <c r="S57" s="135"/>
      <c r="T57" s="146"/>
      <c r="U57" s="146"/>
      <c r="V57" s="47">
        <f>IFERROR((VLOOKUP(C57,'Material Comprado'!$B$2:$E$411,4,FALSE)),"0")</f>
        <v>0</v>
      </c>
      <c r="W57" s="146">
        <f t="shared" si="9"/>
        <v>0</v>
      </c>
      <c r="X57" s="46"/>
      <c r="Y57" s="45"/>
      <c r="Z57" s="45"/>
      <c r="AA57" s="44"/>
      <c r="AB57" s="43" t="str">
        <f>IFERROR(((P57*VLOOKUP(C57,'Custo Hora'!$B$3:$D$75,3,)/60)*F57),"0")</f>
        <v>0</v>
      </c>
      <c r="AC57" s="43" t="str">
        <f>IFERROR(((Q57*VLOOKUP(C57,'Custo Hora'!$B$3:$D$75,3,))/(I57/J57)),"0")</f>
        <v>0</v>
      </c>
      <c r="AD57" s="42">
        <f t="shared" si="6"/>
        <v>0</v>
      </c>
      <c r="AE57" s="41"/>
      <c r="AF57" s="40"/>
      <c r="AG57" s="39"/>
      <c r="AH57" s="38"/>
      <c r="AI57" s="37"/>
      <c r="AJ57" s="37"/>
      <c r="AK57" s="18">
        <f t="shared" si="7"/>
        <v>0</v>
      </c>
      <c r="AL57" s="24">
        <v>47</v>
      </c>
    </row>
    <row r="58" spans="1:38" s="24" customFormat="1" ht="11.25" customHeight="1" outlineLevel="1" x14ac:dyDescent="0.2">
      <c r="A58" s="51"/>
      <c r="B58" s="131">
        <v>2</v>
      </c>
      <c r="C58" s="155" t="s">
        <v>59</v>
      </c>
      <c r="D58" s="132" t="str">
        <f>IFERROR(VLOOKUP(C58,'Material Comprado'!$B$4:$E$391,2,),"")</f>
        <v/>
      </c>
      <c r="E58" s="131" t="s">
        <v>199</v>
      </c>
      <c r="F58" s="140">
        <v>1</v>
      </c>
      <c r="G58" s="50"/>
      <c r="H58" s="133">
        <f t="shared" si="8"/>
        <v>2400</v>
      </c>
      <c r="I58" s="133">
        <f>'Dados de Entrada'!$K$9</f>
        <v>100</v>
      </c>
      <c r="J58" s="133">
        <f>'Dados de Entrada'!$M$9</f>
        <v>1</v>
      </c>
      <c r="K58" s="49"/>
      <c r="L58" s="38"/>
      <c r="M58" s="48"/>
      <c r="N58" s="134" t="str">
        <f>IFERROR(VLOOKUP(C58,'Custo Hora'!$B$3:$D$75,2,),"")</f>
        <v>APC001 - ARMAZENAMENTO PRODUTO</v>
      </c>
      <c r="O58" s="135"/>
      <c r="P58" s="160"/>
      <c r="Q58" s="160"/>
      <c r="R58" s="161"/>
      <c r="S58" s="135"/>
      <c r="T58" s="146"/>
      <c r="U58" s="146"/>
      <c r="V58" s="47" t="str">
        <f>IFERROR((VLOOKUP(C58,'Material Comprado'!$B$2:$E$411,4,FALSE)),"0")</f>
        <v>0</v>
      </c>
      <c r="W58" s="146">
        <f t="shared" si="9"/>
        <v>0</v>
      </c>
      <c r="X58" s="46"/>
      <c r="Y58" s="45"/>
      <c r="Z58" s="45"/>
      <c r="AA58" s="44"/>
      <c r="AB58" s="43">
        <f>IFERROR(((P58*VLOOKUP(C58,'Custo Hora'!$B$3:$D$75,3,)/60)*F58),"0")</f>
        <v>0</v>
      </c>
      <c r="AC58" s="43">
        <f>IFERROR(((Q58*VLOOKUP(C58,'Custo Hora'!$B$3:$D$75,3,))/(I58/J58)),"0")</f>
        <v>0</v>
      </c>
      <c r="AD58" s="42">
        <f t="shared" si="6"/>
        <v>0</v>
      </c>
      <c r="AE58" s="41"/>
      <c r="AF58" s="40"/>
      <c r="AG58" s="39"/>
      <c r="AH58" s="38"/>
      <c r="AI58" s="37"/>
      <c r="AJ58" s="37"/>
      <c r="AK58" s="18">
        <f t="shared" si="7"/>
        <v>0</v>
      </c>
      <c r="AL58" s="24">
        <v>48</v>
      </c>
    </row>
    <row r="59" spans="1:38" s="24" customFormat="1" ht="11.25" customHeight="1" outlineLevel="1" x14ac:dyDescent="0.2">
      <c r="A59" s="51"/>
      <c r="B59" s="131">
        <v>2</v>
      </c>
      <c r="C59" s="155" t="s">
        <v>170</v>
      </c>
      <c r="D59" s="132" t="str">
        <f>IFERROR(VLOOKUP(C59,'Material Comprado'!$B$4:$E$391,2,),"")</f>
        <v/>
      </c>
      <c r="E59" s="131" t="s">
        <v>199</v>
      </c>
      <c r="F59" s="140">
        <v>1</v>
      </c>
      <c r="G59" s="50"/>
      <c r="H59" s="133">
        <f t="shared" si="8"/>
        <v>2400</v>
      </c>
      <c r="I59" s="133">
        <f>'Dados de Entrada'!$K$9</f>
        <v>100</v>
      </c>
      <c r="J59" s="133">
        <f>'Dados de Entrada'!$M$9</f>
        <v>1</v>
      </c>
      <c r="K59" s="49"/>
      <c r="L59" s="38"/>
      <c r="M59" s="48"/>
      <c r="N59" s="134" t="str">
        <f>IFERROR(VLOOKUP(C59,'Custo Hora'!$B$3:$D$75,2,),"")</f>
        <v xml:space="preserve">TOH002 - T.CNC.H.10.22 TORNO HYUNDAY 2 HIT-8               </v>
      </c>
      <c r="O59" s="135"/>
      <c r="P59" s="160">
        <v>2</v>
      </c>
      <c r="Q59" s="160">
        <v>1</v>
      </c>
      <c r="R59" s="161"/>
      <c r="S59" s="135"/>
      <c r="T59" s="146"/>
      <c r="U59" s="146"/>
      <c r="V59" s="47" t="str">
        <f>IFERROR((VLOOKUP(C59,'Material Comprado'!$B$2:$E$411,4,FALSE)),"0")</f>
        <v>0</v>
      </c>
      <c r="W59" s="146">
        <f t="shared" si="9"/>
        <v>0</v>
      </c>
      <c r="X59" s="46"/>
      <c r="Y59" s="45"/>
      <c r="Z59" s="45"/>
      <c r="AA59" s="44"/>
      <c r="AB59" s="43">
        <f>IFERROR(((P59*VLOOKUP(C59,'Custo Hora'!$B$3:$D$75,3,)/60)*F59),"0")</f>
        <v>3.3333333333333335</v>
      </c>
      <c r="AC59" s="43">
        <f>IFERROR(((Q59*VLOOKUP(C59,'Custo Hora'!$B$3:$D$75,3,))/(I59/J59)),"0")</f>
        <v>1</v>
      </c>
      <c r="AD59" s="42">
        <f t="shared" si="6"/>
        <v>4.3333333333333339</v>
      </c>
      <c r="AE59" s="41"/>
      <c r="AF59" s="40"/>
      <c r="AG59" s="39"/>
      <c r="AH59" s="38"/>
      <c r="AI59" s="37"/>
      <c r="AJ59" s="37"/>
      <c r="AK59" s="18">
        <f t="shared" si="7"/>
        <v>5.6452596799846386E-3</v>
      </c>
      <c r="AL59" s="24">
        <v>49</v>
      </c>
    </row>
    <row r="60" spans="1:38" s="24" customFormat="1" ht="11.25" customHeight="1" outlineLevel="1" x14ac:dyDescent="0.2">
      <c r="A60" s="51"/>
      <c r="B60" s="131">
        <v>2</v>
      </c>
      <c r="C60" s="155" t="s">
        <v>47</v>
      </c>
      <c r="D60" s="132" t="str">
        <f>IFERROR(VLOOKUP(C60,'Material Comprado'!$B$4:$E$391,2,),"")</f>
        <v/>
      </c>
      <c r="E60" s="131" t="s">
        <v>199</v>
      </c>
      <c r="F60" s="140">
        <v>1</v>
      </c>
      <c r="G60" s="50"/>
      <c r="H60" s="133">
        <f t="shared" si="8"/>
        <v>2400</v>
      </c>
      <c r="I60" s="133">
        <f>'Dados de Entrada'!$K$9</f>
        <v>100</v>
      </c>
      <c r="J60" s="133">
        <f>'Dados de Entrada'!$M$9</f>
        <v>1</v>
      </c>
      <c r="K60" s="49"/>
      <c r="L60" s="38"/>
      <c r="M60" s="48"/>
      <c r="N60" s="134" t="str">
        <f>IFERROR(VLOOKUP(C60,'Custo Hora'!$B$3:$D$75,2,),"")</f>
        <v>FRR007 - F.CNC.V.20.16 CENTRO</v>
      </c>
      <c r="O60" s="135"/>
      <c r="P60" s="160">
        <v>4</v>
      </c>
      <c r="Q60" s="160">
        <v>1</v>
      </c>
      <c r="R60" s="161"/>
      <c r="S60" s="135"/>
      <c r="T60" s="146"/>
      <c r="U60" s="146"/>
      <c r="V60" s="47" t="str">
        <f>IFERROR((VLOOKUP(C60,'Material Comprado'!$B$2:$E$411,4,FALSE)),"0")</f>
        <v>0</v>
      </c>
      <c r="W60" s="146">
        <f t="shared" si="9"/>
        <v>0</v>
      </c>
      <c r="X60" s="46"/>
      <c r="Y60" s="45"/>
      <c r="Z60" s="45"/>
      <c r="AA60" s="44"/>
      <c r="AB60" s="43">
        <f>IFERROR(((P60*VLOOKUP(C60,'Custo Hora'!$B$3:$D$75,3,)/60)*F60),"0")</f>
        <v>8</v>
      </c>
      <c r="AC60" s="43">
        <f>IFERROR(((Q60*VLOOKUP(C60,'Custo Hora'!$B$3:$D$75,3,))/(I60/J60)),"0")</f>
        <v>1.2</v>
      </c>
      <c r="AD60" s="42">
        <f t="shared" si="6"/>
        <v>9.1999999999999993</v>
      </c>
      <c r="AE60" s="41"/>
      <c r="AF60" s="40"/>
      <c r="AG60" s="39"/>
      <c r="AH60" s="38"/>
      <c r="AI60" s="37"/>
      <c r="AJ60" s="37"/>
      <c r="AK60" s="18">
        <f t="shared" si="7"/>
        <v>1.1985320551351999E-2</v>
      </c>
      <c r="AL60" s="24">
        <v>50</v>
      </c>
    </row>
    <row r="61" spans="1:38" s="24" customFormat="1" ht="11.25" customHeight="1" outlineLevel="1" x14ac:dyDescent="0.2">
      <c r="A61" s="51"/>
      <c r="B61" s="131">
        <v>2</v>
      </c>
      <c r="C61" s="155" t="s">
        <v>59</v>
      </c>
      <c r="D61" s="132" t="str">
        <f>IFERROR(VLOOKUP(C61,'Material Comprado'!$B$4:$E$391,2,),"")</f>
        <v/>
      </c>
      <c r="E61" s="131" t="s">
        <v>199</v>
      </c>
      <c r="F61" s="140">
        <v>1</v>
      </c>
      <c r="G61" s="50"/>
      <c r="H61" s="133">
        <f t="shared" si="8"/>
        <v>2400</v>
      </c>
      <c r="I61" s="133">
        <f>'Dados de Entrada'!$K$9</f>
        <v>100</v>
      </c>
      <c r="J61" s="133">
        <f>'Dados de Entrada'!$M$9</f>
        <v>1</v>
      </c>
      <c r="K61" s="49"/>
      <c r="L61" s="38"/>
      <c r="M61" s="48"/>
      <c r="N61" s="134" t="str">
        <f>IFERROR(VLOOKUP(C61,'Custo Hora'!$B$3:$D$75,2,),"")</f>
        <v>APC001 - ARMAZENAMENTO PRODUTO</v>
      </c>
      <c r="O61" s="135"/>
      <c r="P61" s="160"/>
      <c r="Q61" s="160"/>
      <c r="R61" s="161"/>
      <c r="S61" s="135"/>
      <c r="T61" s="146"/>
      <c r="U61" s="146"/>
      <c r="V61" s="47" t="str">
        <f>IFERROR((VLOOKUP(C61,'Material Comprado'!$B$2:$E$411,4,FALSE)),"0")</f>
        <v>0</v>
      </c>
      <c r="W61" s="146">
        <f t="shared" si="9"/>
        <v>0</v>
      </c>
      <c r="X61" s="46"/>
      <c r="Y61" s="45"/>
      <c r="Z61" s="45"/>
      <c r="AA61" s="44"/>
      <c r="AB61" s="43">
        <f>IFERROR(((P61*VLOOKUP(C61,'Custo Hora'!$B$3:$D$75,3,)/60)*F61),"0")</f>
        <v>0</v>
      </c>
      <c r="AC61" s="43">
        <f>IFERROR(((Q61*VLOOKUP(C61,'Custo Hora'!$B$3:$D$75,3,))/(I61/J61)),"0")</f>
        <v>0</v>
      </c>
      <c r="AD61" s="42">
        <f t="shared" si="6"/>
        <v>0</v>
      </c>
      <c r="AE61" s="41"/>
      <c r="AF61" s="40"/>
      <c r="AG61" s="39"/>
      <c r="AH61" s="38"/>
      <c r="AI61" s="37"/>
      <c r="AJ61" s="37"/>
      <c r="AK61" s="18">
        <f t="shared" si="7"/>
        <v>0</v>
      </c>
      <c r="AL61" s="24">
        <v>51</v>
      </c>
    </row>
    <row r="62" spans="1:38" s="24" customFormat="1" ht="23.4" customHeight="1" outlineLevel="1" x14ac:dyDescent="0.2">
      <c r="A62" s="51"/>
      <c r="B62" s="131">
        <v>3</v>
      </c>
      <c r="C62" s="132" t="s">
        <v>247</v>
      </c>
      <c r="D62" s="132" t="str">
        <f>IFERROR(VLOOKUP(C62,'Material Comprado'!$B$4:$E$391,2,),"")</f>
        <v>TAMPA FURADA FUNDIDA 121440 - ALUMINIO EN ALSI7MG</v>
      </c>
      <c r="E62" s="131" t="s">
        <v>199</v>
      </c>
      <c r="F62" s="140">
        <v>1</v>
      </c>
      <c r="G62" s="50"/>
      <c r="H62" s="133">
        <f t="shared" si="8"/>
        <v>2400</v>
      </c>
      <c r="I62" s="133">
        <f>'Dados de Entrada'!$K$9</f>
        <v>100</v>
      </c>
      <c r="J62" s="133">
        <f>'Dados de Entrada'!$M$9</f>
        <v>1</v>
      </c>
      <c r="K62" s="49"/>
      <c r="L62" s="38"/>
      <c r="M62" s="48"/>
      <c r="N62" s="134" t="str">
        <f>IFERROR(VLOOKUP(C62,'Custo Hora'!$B$3:$D$75,2,),"")</f>
        <v/>
      </c>
      <c r="O62" s="135"/>
      <c r="P62" s="160"/>
      <c r="Q62" s="160"/>
      <c r="R62" s="161"/>
      <c r="S62" s="135"/>
      <c r="T62" s="146"/>
      <c r="U62" s="146"/>
      <c r="V62" s="47">
        <f>IFERROR((VLOOKUP(C62,'Material Comprado'!$B$2:$E$411,4,FALSE)),"0")</f>
        <v>14.61</v>
      </c>
      <c r="W62" s="146">
        <f t="shared" si="9"/>
        <v>14.61</v>
      </c>
      <c r="X62" s="46"/>
      <c r="Y62" s="45"/>
      <c r="Z62" s="45"/>
      <c r="AA62" s="44"/>
      <c r="AB62" s="43" t="str">
        <f>IFERROR(((P62*VLOOKUP(C62,'Custo Hora'!$B$3:$D$75,3,)/60)*F62),"0")</f>
        <v>0</v>
      </c>
      <c r="AC62" s="43" t="str">
        <f>IFERROR(((Q62*VLOOKUP(C62,'Custo Hora'!$B$3:$D$75,3,))/(I62/J62)),"0")</f>
        <v>0</v>
      </c>
      <c r="AD62" s="42">
        <f t="shared" si="6"/>
        <v>14.61</v>
      </c>
      <c r="AE62" s="41"/>
      <c r="AF62" s="40"/>
      <c r="AG62" s="39"/>
      <c r="AH62" s="38"/>
      <c r="AI62" s="37"/>
      <c r="AJ62" s="37"/>
      <c r="AK62" s="18">
        <f t="shared" si="7"/>
        <v>1.9033210136440513E-2</v>
      </c>
      <c r="AL62" s="24">
        <v>52</v>
      </c>
    </row>
    <row r="63" spans="1:38" s="24" customFormat="1" ht="11.25" customHeight="1" outlineLevel="1" x14ac:dyDescent="0.2">
      <c r="A63" s="51"/>
      <c r="B63" s="131">
        <v>2</v>
      </c>
      <c r="C63" s="132" t="s">
        <v>249</v>
      </c>
      <c r="D63" s="132" t="str">
        <f>IFERROR(VLOOKUP(C63,'Material Comprado'!$B$4:$E$391,2,),"")</f>
        <v>CARRETEL DE ENGRENAGENS TF 70 D18</v>
      </c>
      <c r="E63" s="131" t="s">
        <v>199</v>
      </c>
      <c r="F63" s="140">
        <v>1</v>
      </c>
      <c r="G63" s="50"/>
      <c r="H63" s="133">
        <f t="shared" si="8"/>
        <v>2400</v>
      </c>
      <c r="I63" s="133">
        <f>'Dados de Entrada'!$K$9</f>
        <v>100</v>
      </c>
      <c r="J63" s="133">
        <f>'Dados de Entrada'!$M$9</f>
        <v>1</v>
      </c>
      <c r="K63" s="49"/>
      <c r="L63" s="38"/>
      <c r="M63" s="48"/>
      <c r="N63" s="134" t="str">
        <f>IFERROR(VLOOKUP(C63,'Custo Hora'!$B$3:$D$75,2,),"")</f>
        <v/>
      </c>
      <c r="O63" s="135"/>
      <c r="P63" s="160"/>
      <c r="Q63" s="160"/>
      <c r="R63" s="161"/>
      <c r="S63" s="135"/>
      <c r="T63" s="146"/>
      <c r="U63" s="146"/>
      <c r="V63" s="47">
        <f>IFERROR((VLOOKUP(C63,'Material Comprado'!$B$2:$E$411,4,FALSE)),"0")</f>
        <v>0</v>
      </c>
      <c r="W63" s="146">
        <f t="shared" si="9"/>
        <v>0</v>
      </c>
      <c r="X63" s="46"/>
      <c r="Y63" s="45"/>
      <c r="Z63" s="45"/>
      <c r="AA63" s="44"/>
      <c r="AB63" s="43" t="str">
        <f>IFERROR(((P63*VLOOKUP(C63,'Custo Hora'!$B$3:$D$75,3,)/60)*F63),"0")</f>
        <v>0</v>
      </c>
      <c r="AC63" s="43" t="str">
        <f>IFERROR(((Q63*VLOOKUP(C63,'Custo Hora'!$B$3:$D$75,3,))/(I63/J63)),"0")</f>
        <v>0</v>
      </c>
      <c r="AD63" s="42">
        <f t="shared" si="6"/>
        <v>0</v>
      </c>
      <c r="AE63" s="41"/>
      <c r="AF63" s="40"/>
      <c r="AG63" s="39"/>
      <c r="AH63" s="38"/>
      <c r="AI63" s="37"/>
      <c r="AJ63" s="37"/>
      <c r="AK63" s="18">
        <f t="shared" si="7"/>
        <v>0</v>
      </c>
      <c r="AL63" s="24">
        <v>53</v>
      </c>
    </row>
    <row r="64" spans="1:38" s="24" customFormat="1" ht="11.25" customHeight="1" outlineLevel="1" x14ac:dyDescent="0.2">
      <c r="A64" s="51"/>
      <c r="B64" s="131">
        <v>2</v>
      </c>
      <c r="C64" s="155" t="s">
        <v>41</v>
      </c>
      <c r="D64" s="132" t="str">
        <f>IFERROR(VLOOKUP(C64,'Material Comprado'!$B$4:$E$391,2,),"")</f>
        <v/>
      </c>
      <c r="E64" s="131" t="s">
        <v>199</v>
      </c>
      <c r="F64" s="140">
        <v>1</v>
      </c>
      <c r="G64" s="50"/>
      <c r="H64" s="133">
        <f t="shared" si="8"/>
        <v>2400</v>
      </c>
      <c r="I64" s="133">
        <f>'Dados de Entrada'!$K$9</f>
        <v>100</v>
      </c>
      <c r="J64" s="133">
        <f>'Dados de Entrada'!$M$9</f>
        <v>1</v>
      </c>
      <c r="K64" s="49"/>
      <c r="L64" s="38"/>
      <c r="M64" s="48"/>
      <c r="N64" s="134" t="str">
        <f>IFERROR(VLOOKUP(C64,'Custo Hora'!$B$3:$D$75,2,),"")</f>
        <v>MET001/MET002 - METROLOGIA 1 E</v>
      </c>
      <c r="O64" s="135"/>
      <c r="P64" s="160"/>
      <c r="Q64" s="160"/>
      <c r="R64" s="161"/>
      <c r="S64" s="135"/>
      <c r="T64" s="146"/>
      <c r="U64" s="146"/>
      <c r="V64" s="47" t="str">
        <f>IFERROR((VLOOKUP(C64,'Material Comprado'!$B$2:$E$411,4,FALSE)),"0")</f>
        <v>0</v>
      </c>
      <c r="W64" s="146">
        <f t="shared" si="9"/>
        <v>0</v>
      </c>
      <c r="X64" s="46"/>
      <c r="Y64" s="45"/>
      <c r="Z64" s="45"/>
      <c r="AA64" s="44"/>
      <c r="AB64" s="43">
        <f>IFERROR(((P64*VLOOKUP(C64,'Custo Hora'!$B$3:$D$75,3,)/60)*F64),"0")</f>
        <v>0</v>
      </c>
      <c r="AC64" s="43">
        <f>IFERROR(((Q64*VLOOKUP(C64,'Custo Hora'!$B$3:$D$75,3,))/(I64/J64)),"0")</f>
        <v>0</v>
      </c>
      <c r="AD64" s="42">
        <f t="shared" si="6"/>
        <v>0</v>
      </c>
      <c r="AE64" s="41"/>
      <c r="AF64" s="40"/>
      <c r="AG64" s="39"/>
      <c r="AH64" s="38"/>
      <c r="AI64" s="37"/>
      <c r="AJ64" s="37"/>
      <c r="AK64" s="18">
        <f t="shared" si="7"/>
        <v>0</v>
      </c>
      <c r="AL64" s="24">
        <v>54</v>
      </c>
    </row>
    <row r="65" spans="1:38" s="24" customFormat="1" ht="11.25" customHeight="1" outlineLevel="1" x14ac:dyDescent="0.2">
      <c r="A65" s="51"/>
      <c r="B65" s="131">
        <v>2</v>
      </c>
      <c r="C65" s="155" t="s">
        <v>39</v>
      </c>
      <c r="D65" s="132" t="str">
        <f>IFERROR(VLOOKUP(C65,'Material Comprado'!$B$4:$E$391,2,),"")</f>
        <v/>
      </c>
      <c r="E65" s="131" t="s">
        <v>199</v>
      </c>
      <c r="F65" s="140">
        <v>1</v>
      </c>
      <c r="G65" s="50"/>
      <c r="H65" s="133">
        <f t="shared" si="8"/>
        <v>2400</v>
      </c>
      <c r="I65" s="133">
        <f>'Dados de Entrada'!$K$9</f>
        <v>100</v>
      </c>
      <c r="J65" s="133">
        <f>'Dados de Entrada'!$M$9</f>
        <v>1</v>
      </c>
      <c r="K65" s="49"/>
      <c r="L65" s="38"/>
      <c r="M65" s="48"/>
      <c r="N65" s="134" t="str">
        <f>IFERROR(VLOOKUP(C65,'Custo Hora'!$B$3:$D$75,2,),"")</f>
        <v>REB001 - RB.CV.001 REBARBADORA</v>
      </c>
      <c r="O65" s="135"/>
      <c r="P65" s="160">
        <v>1.5</v>
      </c>
      <c r="Q65" s="160">
        <v>0.25</v>
      </c>
      <c r="R65" s="161"/>
      <c r="S65" s="135"/>
      <c r="T65" s="146"/>
      <c r="U65" s="146"/>
      <c r="V65" s="47" t="str">
        <f>IFERROR((VLOOKUP(C65,'Material Comprado'!$B$2:$E$411,4,FALSE)),"0")</f>
        <v>0</v>
      </c>
      <c r="W65" s="146">
        <f t="shared" si="9"/>
        <v>0</v>
      </c>
      <c r="X65" s="46"/>
      <c r="Y65" s="45"/>
      <c r="Z65" s="45"/>
      <c r="AA65" s="44"/>
      <c r="AB65" s="43">
        <f>IFERROR(((P65*VLOOKUP(C65,'Custo Hora'!$B$3:$D$75,3,)/60)*F65),"0")</f>
        <v>1.75</v>
      </c>
      <c r="AC65" s="43">
        <f>IFERROR(((Q65*VLOOKUP(C65,'Custo Hora'!$B$3:$D$75,3,))/(I65/J65)),"0")</f>
        <v>0.17499999999999999</v>
      </c>
      <c r="AD65" s="42">
        <f t="shared" si="6"/>
        <v>1.925</v>
      </c>
      <c r="AE65" s="41"/>
      <c r="AF65" s="40"/>
      <c r="AG65" s="39"/>
      <c r="AH65" s="38"/>
      <c r="AI65" s="37"/>
      <c r="AJ65" s="37"/>
      <c r="AK65" s="18">
        <f t="shared" si="7"/>
        <v>2.5077980501470218E-3</v>
      </c>
      <c r="AL65" s="24">
        <v>55</v>
      </c>
    </row>
    <row r="66" spans="1:38" s="24" customFormat="1" ht="11.25" customHeight="1" outlineLevel="1" x14ac:dyDescent="0.2">
      <c r="A66" s="51"/>
      <c r="B66" s="131">
        <v>2</v>
      </c>
      <c r="C66" s="155" t="s">
        <v>14</v>
      </c>
      <c r="D66" s="132" t="str">
        <f>IFERROR(VLOOKUP(C66,'Material Comprado'!$B$4:$E$391,2,),"")</f>
        <v/>
      </c>
      <c r="E66" s="131" t="s">
        <v>199</v>
      </c>
      <c r="F66" s="140">
        <v>1</v>
      </c>
      <c r="G66" s="50"/>
      <c r="H66" s="133">
        <f t="shared" si="8"/>
        <v>2400</v>
      </c>
      <c r="I66" s="133">
        <f>'Dados de Entrada'!$K$9</f>
        <v>100</v>
      </c>
      <c r="J66" s="133">
        <f>'Dados de Entrada'!$M$9</f>
        <v>1</v>
      </c>
      <c r="K66" s="49"/>
      <c r="L66" s="38"/>
      <c r="M66" s="48"/>
      <c r="N66" s="134" t="str">
        <f>IFERROR(VLOOKUP(C66,'Custo Hora'!$B$3:$D$75,2,),"")</f>
        <v>REB002 - RB.CV.002 REBARBADORA</v>
      </c>
      <c r="O66" s="135"/>
      <c r="P66" s="160">
        <v>1.5</v>
      </c>
      <c r="Q66" s="160">
        <v>0.25</v>
      </c>
      <c r="R66" s="161"/>
      <c r="S66" s="135"/>
      <c r="T66" s="146"/>
      <c r="U66" s="146"/>
      <c r="V66" s="47" t="str">
        <f>IFERROR((VLOOKUP(C66,'Material Comprado'!$B$2:$E$411,4,FALSE)),"0")</f>
        <v>0</v>
      </c>
      <c r="W66" s="146">
        <f t="shared" si="9"/>
        <v>0</v>
      </c>
      <c r="X66" s="46"/>
      <c r="Y66" s="45"/>
      <c r="Z66" s="45"/>
      <c r="AA66" s="44"/>
      <c r="AB66" s="43">
        <f>IFERROR(((P66*VLOOKUP(C66,'Custo Hora'!$B$3:$D$75,3,)/60)*F66),"0")</f>
        <v>1.75</v>
      </c>
      <c r="AC66" s="43">
        <f>IFERROR(((Q66*VLOOKUP(C66,'Custo Hora'!$B$3:$D$75,3,))/(I66/J66)),"0")</f>
        <v>0.17499999999999999</v>
      </c>
      <c r="AD66" s="42">
        <f t="shared" si="6"/>
        <v>1.925</v>
      </c>
      <c r="AE66" s="41"/>
      <c r="AF66" s="40"/>
      <c r="AG66" s="39"/>
      <c r="AH66" s="38"/>
      <c r="AI66" s="37"/>
      <c r="AJ66" s="37"/>
      <c r="AK66" s="18">
        <f t="shared" si="7"/>
        <v>2.5077980501470218E-3</v>
      </c>
      <c r="AL66" s="24">
        <v>56</v>
      </c>
    </row>
    <row r="67" spans="1:38" s="24" customFormat="1" ht="11.25" customHeight="1" outlineLevel="1" x14ac:dyDescent="0.2">
      <c r="A67" s="51"/>
      <c r="B67" s="131">
        <v>2</v>
      </c>
      <c r="C67" s="155" t="s">
        <v>149</v>
      </c>
      <c r="D67" s="132" t="str">
        <f>IFERROR(VLOOKUP(C67,'Material Comprado'!$B$4:$E$391,2,),"")</f>
        <v/>
      </c>
      <c r="E67" s="131" t="s">
        <v>199</v>
      </c>
      <c r="F67" s="140">
        <v>1</v>
      </c>
      <c r="G67" s="50"/>
      <c r="H67" s="133">
        <f t="shared" si="8"/>
        <v>2400</v>
      </c>
      <c r="I67" s="133">
        <f>'Dados de Entrada'!$K$9</f>
        <v>100</v>
      </c>
      <c r="J67" s="133">
        <f>'Dados de Entrada'!$M$9</f>
        <v>1</v>
      </c>
      <c r="K67" s="49"/>
      <c r="L67" s="38"/>
      <c r="M67" s="48"/>
      <c r="N67" s="134" t="str">
        <f>IFERROR(VLOOKUP(C67,'Custo Hora'!$B$3:$D$75,2,),"")</f>
        <v>GEF005 - F.CV.V.20.03 GERADORA</v>
      </c>
      <c r="O67" s="135"/>
      <c r="P67" s="160">
        <v>8</v>
      </c>
      <c r="Q67" s="160">
        <v>0.75</v>
      </c>
      <c r="R67" s="161"/>
      <c r="S67" s="135"/>
      <c r="T67" s="146"/>
      <c r="U67" s="146"/>
      <c r="V67" s="47" t="str">
        <f>IFERROR((VLOOKUP(C67,'Material Comprado'!$B$2:$E$411,4,FALSE)),"0")</f>
        <v>0</v>
      </c>
      <c r="W67" s="146">
        <f t="shared" si="9"/>
        <v>0</v>
      </c>
      <c r="X67" s="46"/>
      <c r="Y67" s="45"/>
      <c r="Z67" s="45"/>
      <c r="AA67" s="44"/>
      <c r="AB67" s="43">
        <f>IFERROR(((P67*VLOOKUP(C67,'Custo Hora'!$B$3:$D$75,3,)/60)*F67),"0")</f>
        <v>10.666666666666666</v>
      </c>
      <c r="AC67" s="43">
        <f>IFERROR(((Q67*VLOOKUP(C67,'Custo Hora'!$B$3:$D$75,3,))/(I67/J67)),"0")</f>
        <v>0.6</v>
      </c>
      <c r="AD67" s="42">
        <f t="shared" si="6"/>
        <v>11.266666666666666</v>
      </c>
      <c r="AE67" s="41"/>
      <c r="AF67" s="40"/>
      <c r="AG67" s="39"/>
      <c r="AH67" s="38"/>
      <c r="AI67" s="37"/>
      <c r="AJ67" s="37"/>
      <c r="AK67" s="18">
        <f t="shared" si="7"/>
        <v>1.4677675167960057E-2</v>
      </c>
      <c r="AL67" s="24">
        <v>57</v>
      </c>
    </row>
    <row r="68" spans="1:38" s="24" customFormat="1" ht="11.25" customHeight="1" outlineLevel="1" x14ac:dyDescent="0.2">
      <c r="A68" s="51"/>
      <c r="B68" s="131">
        <v>2</v>
      </c>
      <c r="C68" s="155" t="s">
        <v>59</v>
      </c>
      <c r="D68" s="132" t="str">
        <f>IFERROR(VLOOKUP(C68,'Material Comprado'!$B$4:$E$391,2,),"")</f>
        <v/>
      </c>
      <c r="E68" s="131" t="s">
        <v>199</v>
      </c>
      <c r="F68" s="140">
        <v>1</v>
      </c>
      <c r="G68" s="50"/>
      <c r="H68" s="133">
        <f t="shared" si="8"/>
        <v>2400</v>
      </c>
      <c r="I68" s="133">
        <f>'Dados de Entrada'!$K$9</f>
        <v>100</v>
      </c>
      <c r="J68" s="133">
        <f>'Dados de Entrada'!$M$9</f>
        <v>1</v>
      </c>
      <c r="K68" s="49"/>
      <c r="L68" s="38"/>
      <c r="M68" s="48"/>
      <c r="N68" s="134" t="str">
        <f>IFERROR(VLOOKUP(C68,'Custo Hora'!$B$3:$D$75,2,),"")</f>
        <v>APC001 - ARMAZENAMENTO PRODUTO</v>
      </c>
      <c r="O68" s="135"/>
      <c r="P68" s="160"/>
      <c r="Q68" s="160"/>
      <c r="R68" s="161"/>
      <c r="S68" s="135"/>
      <c r="T68" s="146"/>
      <c r="U68" s="146"/>
      <c r="V68" s="47" t="str">
        <f>IFERROR((VLOOKUP(C68,'Material Comprado'!$B$2:$E$411,4,FALSE)),"0")</f>
        <v>0</v>
      </c>
      <c r="W68" s="146">
        <f t="shared" si="9"/>
        <v>0</v>
      </c>
      <c r="X68" s="46"/>
      <c r="Y68" s="45"/>
      <c r="Z68" s="45"/>
      <c r="AA68" s="44"/>
      <c r="AB68" s="43">
        <f>IFERROR(((P68*VLOOKUP(C68,'Custo Hora'!$B$3:$D$75,3,)/60)*F68),"0")</f>
        <v>0</v>
      </c>
      <c r="AC68" s="43">
        <f>IFERROR(((Q68*VLOOKUP(C68,'Custo Hora'!$B$3:$D$75,3,))/(I68/J68)),"0")</f>
        <v>0</v>
      </c>
      <c r="AD68" s="42">
        <f t="shared" si="6"/>
        <v>0</v>
      </c>
      <c r="AE68" s="41"/>
      <c r="AF68" s="40"/>
      <c r="AG68" s="39"/>
      <c r="AH68" s="38"/>
      <c r="AI68" s="37"/>
      <c r="AJ68" s="37"/>
      <c r="AK68" s="18">
        <f t="shared" si="7"/>
        <v>0</v>
      </c>
      <c r="AL68" s="24">
        <v>58</v>
      </c>
    </row>
    <row r="69" spans="1:38" s="24" customFormat="1" ht="21" customHeight="1" outlineLevel="1" x14ac:dyDescent="0.2">
      <c r="A69" s="51"/>
      <c r="B69" s="131">
        <v>3</v>
      </c>
      <c r="C69" s="132" t="s">
        <v>191</v>
      </c>
      <c r="D69" s="132" t="str">
        <f>IFERROR(VLOOKUP(C69,'Material Comprado'!$B$4:$E$391,2,),"")</f>
        <v>CEMENTADO - CARRETEL DE ENGRENAGENS TF 70 D18</v>
      </c>
      <c r="E69" s="131" t="s">
        <v>199</v>
      </c>
      <c r="F69" s="140">
        <v>1</v>
      </c>
      <c r="G69" s="50"/>
      <c r="H69" s="133">
        <f t="shared" si="8"/>
        <v>2400</v>
      </c>
      <c r="I69" s="133">
        <f>'Dados de Entrada'!$K$9</f>
        <v>100</v>
      </c>
      <c r="J69" s="133">
        <f>'Dados de Entrada'!$M$9</f>
        <v>1</v>
      </c>
      <c r="K69" s="49"/>
      <c r="L69" s="38"/>
      <c r="M69" s="48"/>
      <c r="N69" s="134" t="str">
        <f>IFERROR(VLOOKUP(C69,'Custo Hora'!$B$3:$D$75,2,),"")</f>
        <v/>
      </c>
      <c r="O69" s="135"/>
      <c r="P69" s="160"/>
      <c r="Q69" s="160"/>
      <c r="R69" s="161"/>
      <c r="S69" s="135"/>
      <c r="T69" s="146"/>
      <c r="U69" s="146"/>
      <c r="V69" s="47">
        <f>IFERROR((VLOOKUP(C69,'Material Comprado'!$B$2:$E$411,4,FALSE)),"0")</f>
        <v>6.69</v>
      </c>
      <c r="W69" s="146">
        <f t="shared" si="9"/>
        <v>6.69</v>
      </c>
      <c r="X69" s="46"/>
      <c r="Y69" s="45"/>
      <c r="Z69" s="45"/>
      <c r="AA69" s="44"/>
      <c r="AB69" s="43" t="str">
        <f>IFERROR(((P69*VLOOKUP(C69,'Custo Hora'!$B$3:$D$75,3,)/60)*F69),"0")</f>
        <v>0</v>
      </c>
      <c r="AC69" s="43" t="str">
        <f>IFERROR(((Q69*VLOOKUP(C69,'Custo Hora'!$B$3:$D$75,3,))/(I69/J69)),"0")</f>
        <v>0</v>
      </c>
      <c r="AD69" s="42">
        <f t="shared" si="6"/>
        <v>6.69</v>
      </c>
      <c r="AE69" s="41"/>
      <c r="AF69" s="40"/>
      <c r="AG69" s="39"/>
      <c r="AH69" s="38"/>
      <c r="AI69" s="37"/>
      <c r="AJ69" s="37"/>
      <c r="AK69" s="18">
        <f t="shared" si="7"/>
        <v>8.7154124444070533E-3</v>
      </c>
      <c r="AL69" s="24">
        <v>59</v>
      </c>
    </row>
    <row r="70" spans="1:38" s="24" customFormat="1" ht="11.25" customHeight="1" outlineLevel="1" x14ac:dyDescent="0.2">
      <c r="A70" s="51"/>
      <c r="B70" s="131">
        <v>3</v>
      </c>
      <c r="C70" s="132" t="s">
        <v>192</v>
      </c>
      <c r="D70" s="132" t="str">
        <f>IFERROR(VLOOKUP(C70,'Material Comprado'!$B$4:$E$391,2,),"")</f>
        <v>USINADO - CARRETEL DE ENGRENAGENS TF 70 D18</v>
      </c>
      <c r="E70" s="131" t="s">
        <v>181</v>
      </c>
      <c r="F70" s="140">
        <v>1</v>
      </c>
      <c r="G70" s="50"/>
      <c r="H70" s="133">
        <f t="shared" si="8"/>
        <v>2400</v>
      </c>
      <c r="I70" s="133">
        <f>'Dados de Entrada'!$K$9</f>
        <v>100</v>
      </c>
      <c r="J70" s="133">
        <f>'Dados de Entrada'!$M$9</f>
        <v>1</v>
      </c>
      <c r="K70" s="49"/>
      <c r="L70" s="38"/>
      <c r="M70" s="48"/>
      <c r="N70" s="134" t="str">
        <f>IFERROR(VLOOKUP(C70,'Custo Hora'!$B$3:$D$75,2,),"")</f>
        <v/>
      </c>
      <c r="O70" s="135"/>
      <c r="P70" s="160"/>
      <c r="Q70" s="160"/>
      <c r="R70" s="161"/>
      <c r="S70" s="135"/>
      <c r="T70" s="146"/>
      <c r="U70" s="146"/>
      <c r="V70" s="47">
        <f>IFERROR((VLOOKUP(C70,'Material Comprado'!$B$2:$E$411,4,FALSE)),"0")</f>
        <v>0</v>
      </c>
      <c r="W70" s="146">
        <f t="shared" si="9"/>
        <v>0</v>
      </c>
      <c r="X70" s="46"/>
      <c r="Y70" s="45"/>
      <c r="Z70" s="45"/>
      <c r="AA70" s="44"/>
      <c r="AB70" s="43" t="str">
        <f>IFERROR(((P70*VLOOKUP(C70,'Custo Hora'!$B$3:$D$75,3,)/60)*F70),"0")</f>
        <v>0</v>
      </c>
      <c r="AC70" s="43" t="str">
        <f>IFERROR(((Q70*VLOOKUP(C70,'Custo Hora'!$B$3:$D$75,3,))/(I70/J70)),"0")</f>
        <v>0</v>
      </c>
      <c r="AD70" s="42">
        <f t="shared" si="6"/>
        <v>0</v>
      </c>
      <c r="AE70" s="41"/>
      <c r="AF70" s="40"/>
      <c r="AG70" s="39"/>
      <c r="AH70" s="38"/>
      <c r="AI70" s="37"/>
      <c r="AJ70" s="37"/>
      <c r="AK70" s="18">
        <f t="shared" si="7"/>
        <v>0</v>
      </c>
      <c r="AL70" s="24">
        <v>60</v>
      </c>
    </row>
    <row r="71" spans="1:38" s="24" customFormat="1" ht="11.25" customHeight="1" outlineLevel="1" x14ac:dyDescent="0.2">
      <c r="A71" s="51"/>
      <c r="B71" s="131">
        <v>3</v>
      </c>
      <c r="C71" s="155" t="s">
        <v>59</v>
      </c>
      <c r="D71" s="132" t="str">
        <f>IFERROR(VLOOKUP(C71,'Material Comprado'!$B$4:$E$391,2,),"")</f>
        <v/>
      </c>
      <c r="E71" s="131" t="s">
        <v>199</v>
      </c>
      <c r="F71" s="140">
        <v>1</v>
      </c>
      <c r="G71" s="50"/>
      <c r="H71" s="133">
        <f t="shared" si="8"/>
        <v>2400</v>
      </c>
      <c r="I71" s="133">
        <f>'Dados de Entrada'!$K$9</f>
        <v>100</v>
      </c>
      <c r="J71" s="133">
        <f>'Dados de Entrada'!$M$9</f>
        <v>1</v>
      </c>
      <c r="K71" s="49"/>
      <c r="L71" s="38"/>
      <c r="M71" s="48"/>
      <c r="N71" s="134" t="str">
        <f>IFERROR(VLOOKUP(C71,'Custo Hora'!$B$3:$D$75,2,),"")</f>
        <v>APC001 - ARMAZENAMENTO PRODUTO</v>
      </c>
      <c r="O71" s="135"/>
      <c r="P71" s="160"/>
      <c r="Q71" s="160"/>
      <c r="R71" s="161"/>
      <c r="S71" s="135"/>
      <c r="T71" s="146"/>
      <c r="U71" s="146"/>
      <c r="V71" s="47" t="str">
        <f>IFERROR((VLOOKUP(C71,'Material Comprado'!$B$2:$E$411,4,FALSE)),"0")</f>
        <v>0</v>
      </c>
      <c r="W71" s="146">
        <f t="shared" si="9"/>
        <v>0</v>
      </c>
      <c r="X71" s="46"/>
      <c r="Y71" s="45"/>
      <c r="Z71" s="45"/>
      <c r="AA71" s="44"/>
      <c r="AB71" s="43">
        <f>IFERROR(((P71*VLOOKUP(C71,'Custo Hora'!$B$3:$D$75,3,)/60)*F71),"0")</f>
        <v>0</v>
      </c>
      <c r="AC71" s="43">
        <f>IFERROR(((Q71*VLOOKUP(C71,'Custo Hora'!$B$3:$D$75,3,))/(I71/J71)),"0")</f>
        <v>0</v>
      </c>
      <c r="AD71" s="42">
        <f t="shared" si="6"/>
        <v>0</v>
      </c>
      <c r="AE71" s="41"/>
      <c r="AF71" s="40"/>
      <c r="AG71" s="39"/>
      <c r="AH71" s="38"/>
      <c r="AI71" s="37"/>
      <c r="AJ71" s="37"/>
      <c r="AK71" s="18">
        <f t="shared" si="7"/>
        <v>0</v>
      </c>
      <c r="AL71" s="24">
        <v>61</v>
      </c>
    </row>
    <row r="72" spans="1:38" s="24" customFormat="1" ht="11.25" customHeight="1" outlineLevel="1" x14ac:dyDescent="0.2">
      <c r="A72" s="51"/>
      <c r="B72" s="131">
        <v>3</v>
      </c>
      <c r="C72" s="155" t="s">
        <v>171</v>
      </c>
      <c r="D72" s="132" t="str">
        <f>IFERROR(VLOOKUP(C72,'Material Comprado'!$B$4:$E$391,2,),"")</f>
        <v/>
      </c>
      <c r="E72" s="131" t="s">
        <v>199</v>
      </c>
      <c r="F72" s="140">
        <v>1</v>
      </c>
      <c r="G72" s="50"/>
      <c r="H72" s="133">
        <f t="shared" si="8"/>
        <v>2400</v>
      </c>
      <c r="I72" s="133">
        <f>'Dados de Entrada'!$K$9</f>
        <v>100</v>
      </c>
      <c r="J72" s="133">
        <f>'Dados de Entrada'!$M$9</f>
        <v>1</v>
      </c>
      <c r="K72" s="49"/>
      <c r="L72" s="38"/>
      <c r="M72" s="48"/>
      <c r="N72" s="134" t="str">
        <f>IFERROR(VLOOKUP(C72,'Custo Hora'!$B$3:$D$75,2,),"")</f>
        <v xml:space="preserve">TOH003 - T.CNC.H.10.23 TORNO HYUNDAY 3 SKT15               </v>
      </c>
      <c r="O72" s="135"/>
      <c r="P72" s="160">
        <v>5</v>
      </c>
      <c r="Q72" s="160">
        <v>1</v>
      </c>
      <c r="R72" s="161"/>
      <c r="S72" s="135"/>
      <c r="T72" s="146"/>
      <c r="U72" s="146"/>
      <c r="V72" s="47" t="str">
        <f>IFERROR((VLOOKUP(C72,'Material Comprado'!$B$2:$E$411,4,FALSE)),"0")</f>
        <v>0</v>
      </c>
      <c r="W72" s="146">
        <f t="shared" si="9"/>
        <v>0</v>
      </c>
      <c r="X72" s="46"/>
      <c r="Y72" s="45"/>
      <c r="Z72" s="45"/>
      <c r="AA72" s="44"/>
      <c r="AB72" s="43">
        <f>IFERROR(((P72*VLOOKUP(C72,'Custo Hora'!$B$3:$D$75,3,)/60)*F72),"0")</f>
        <v>8.3333333333333339</v>
      </c>
      <c r="AC72" s="43">
        <f>IFERROR(((Q72*VLOOKUP(C72,'Custo Hora'!$B$3:$D$75,3,))/(I72/J72)),"0")</f>
        <v>1</v>
      </c>
      <c r="AD72" s="42">
        <f t="shared" si="6"/>
        <v>9.3333333333333339</v>
      </c>
      <c r="AE72" s="41"/>
      <c r="AF72" s="40"/>
      <c r="AG72" s="39"/>
      <c r="AH72" s="38"/>
      <c r="AI72" s="37"/>
      <c r="AJ72" s="37"/>
      <c r="AK72" s="18">
        <f t="shared" si="7"/>
        <v>1.2159020849197682E-2</v>
      </c>
      <c r="AL72" s="24">
        <v>62</v>
      </c>
    </row>
    <row r="73" spans="1:38" s="24" customFormat="1" ht="11.25" customHeight="1" outlineLevel="1" x14ac:dyDescent="0.2">
      <c r="A73" s="51"/>
      <c r="B73" s="131">
        <v>3</v>
      </c>
      <c r="C73" s="155" t="s">
        <v>171</v>
      </c>
      <c r="D73" s="132" t="str">
        <f>IFERROR(VLOOKUP(C73,'Material Comprado'!$B$4:$E$391,2,),"")</f>
        <v/>
      </c>
      <c r="E73" s="131" t="s">
        <v>199</v>
      </c>
      <c r="F73" s="140">
        <v>1</v>
      </c>
      <c r="G73" s="50"/>
      <c r="H73" s="133">
        <f t="shared" si="8"/>
        <v>2400</v>
      </c>
      <c r="I73" s="133">
        <f>'Dados de Entrada'!$K$9</f>
        <v>100</v>
      </c>
      <c r="J73" s="133">
        <f>'Dados de Entrada'!$M$9</f>
        <v>1</v>
      </c>
      <c r="K73" s="49"/>
      <c r="L73" s="38"/>
      <c r="M73" s="48"/>
      <c r="N73" s="134" t="str">
        <f>IFERROR(VLOOKUP(C73,'Custo Hora'!$B$3:$D$75,2,),"")</f>
        <v xml:space="preserve">TOH003 - T.CNC.H.10.23 TORNO HYUNDAY 3 SKT15               </v>
      </c>
      <c r="O73" s="135"/>
      <c r="P73" s="160">
        <v>4</v>
      </c>
      <c r="Q73" s="160">
        <v>1</v>
      </c>
      <c r="R73" s="161"/>
      <c r="S73" s="135"/>
      <c r="T73" s="146"/>
      <c r="U73" s="146"/>
      <c r="V73" s="47" t="str">
        <f>IFERROR((VLOOKUP(C73,'Material Comprado'!$B$2:$E$411,4,FALSE)),"0")</f>
        <v>0</v>
      </c>
      <c r="W73" s="146">
        <f t="shared" si="9"/>
        <v>0</v>
      </c>
      <c r="X73" s="46"/>
      <c r="Y73" s="45"/>
      <c r="Z73" s="45"/>
      <c r="AA73" s="44"/>
      <c r="AB73" s="43">
        <f>IFERROR(((P73*VLOOKUP(C73,'Custo Hora'!$B$3:$D$75,3,)/60)*F73),"0")</f>
        <v>6.666666666666667</v>
      </c>
      <c r="AC73" s="43">
        <f>IFERROR(((Q73*VLOOKUP(C73,'Custo Hora'!$B$3:$D$75,3,))/(I73/J73)),"0")</f>
        <v>1</v>
      </c>
      <c r="AD73" s="42">
        <f t="shared" si="6"/>
        <v>7.666666666666667</v>
      </c>
      <c r="AE73" s="41"/>
      <c r="AF73" s="40"/>
      <c r="AG73" s="39"/>
      <c r="AH73" s="38"/>
      <c r="AI73" s="37"/>
      <c r="AJ73" s="37"/>
      <c r="AK73" s="18">
        <f t="shared" si="7"/>
        <v>9.987767126126668E-3</v>
      </c>
      <c r="AL73" s="24">
        <v>63</v>
      </c>
    </row>
    <row r="74" spans="1:38" s="24" customFormat="1" ht="11.25" customHeight="1" outlineLevel="1" x14ac:dyDescent="0.2">
      <c r="A74" s="51"/>
      <c r="B74" s="131">
        <v>3</v>
      </c>
      <c r="C74" s="155" t="s">
        <v>34</v>
      </c>
      <c r="D74" s="132" t="str">
        <f>IFERROR(VLOOKUP(C74,'Material Comprado'!$B$4:$E$391,2,),"")</f>
        <v/>
      </c>
      <c r="E74" s="131" t="s">
        <v>199</v>
      </c>
      <c r="F74" s="140">
        <v>1</v>
      </c>
      <c r="G74" s="50"/>
      <c r="H74" s="133">
        <f t="shared" si="8"/>
        <v>2400</v>
      </c>
      <c r="I74" s="133">
        <f>'Dados de Entrada'!$K$9</f>
        <v>100</v>
      </c>
      <c r="J74" s="133">
        <f>'Dados de Entrada'!$M$9</f>
        <v>1</v>
      </c>
      <c r="K74" s="49"/>
      <c r="L74" s="38"/>
      <c r="M74" s="48"/>
      <c r="N74" s="134" t="str">
        <f>IFERROR(VLOOKUP(C74,'Custo Hora'!$B$3:$D$75,2,),"")</f>
        <v>GEC001 - G.CV.V.20.06 GERADORA</v>
      </c>
      <c r="O74" s="135"/>
      <c r="P74" s="160">
        <v>7</v>
      </c>
      <c r="Q74" s="160">
        <v>1.5</v>
      </c>
      <c r="R74" s="161"/>
      <c r="S74" s="135"/>
      <c r="T74" s="146"/>
      <c r="U74" s="146"/>
      <c r="V74" s="47" t="str">
        <f>IFERROR((VLOOKUP(C74,'Material Comprado'!$B$2:$E$411,4,FALSE)),"0")</f>
        <v>0</v>
      </c>
      <c r="W74" s="146">
        <f t="shared" si="9"/>
        <v>0</v>
      </c>
      <c r="X74" s="46"/>
      <c r="Y74" s="45"/>
      <c r="Z74" s="45"/>
      <c r="AA74" s="44"/>
      <c r="AB74" s="43">
        <f>IFERROR(((P74*VLOOKUP(C74,'Custo Hora'!$B$3:$D$75,3,)/60)*F74),"0")</f>
        <v>9.3333333333333339</v>
      </c>
      <c r="AC74" s="43">
        <f>IFERROR(((Q74*VLOOKUP(C74,'Custo Hora'!$B$3:$D$75,3,))/(I74/J74)),"0")</f>
        <v>1.2</v>
      </c>
      <c r="AD74" s="42">
        <f t="shared" si="6"/>
        <v>10.533333333333333</v>
      </c>
      <c r="AE74" s="41"/>
      <c r="AF74" s="40"/>
      <c r="AG74" s="39"/>
      <c r="AH74" s="38"/>
      <c r="AI74" s="37"/>
      <c r="AJ74" s="37"/>
      <c r="AK74" s="18">
        <f t="shared" si="7"/>
        <v>1.3722323529808811E-2</v>
      </c>
      <c r="AL74" s="24">
        <v>64</v>
      </c>
    </row>
    <row r="75" spans="1:38" s="24" customFormat="1" ht="11.25" customHeight="1" outlineLevel="1" x14ac:dyDescent="0.2">
      <c r="A75" s="51"/>
      <c r="B75" s="131">
        <v>3</v>
      </c>
      <c r="C75" s="155" t="s">
        <v>34</v>
      </c>
      <c r="D75" s="132" t="str">
        <f>IFERROR(VLOOKUP(C75,'Material Comprado'!$B$4:$E$391,2,),"")</f>
        <v/>
      </c>
      <c r="E75" s="131" t="s">
        <v>199</v>
      </c>
      <c r="F75" s="140">
        <v>1</v>
      </c>
      <c r="G75" s="50"/>
      <c r="H75" s="133">
        <f t="shared" si="8"/>
        <v>2400</v>
      </c>
      <c r="I75" s="133">
        <f>'Dados de Entrada'!$K$9</f>
        <v>100</v>
      </c>
      <c r="J75" s="133">
        <f>'Dados de Entrada'!$M$9</f>
        <v>1</v>
      </c>
      <c r="K75" s="49"/>
      <c r="L75" s="38"/>
      <c r="M75" s="48"/>
      <c r="N75" s="134" t="str">
        <f>IFERROR(VLOOKUP(C75,'Custo Hora'!$B$3:$D$75,2,),"")</f>
        <v>GEC001 - G.CV.V.20.06 GERADORA</v>
      </c>
      <c r="O75" s="135"/>
      <c r="P75" s="160">
        <v>7.5</v>
      </c>
      <c r="Q75" s="160">
        <v>1.5</v>
      </c>
      <c r="R75" s="161"/>
      <c r="S75" s="135"/>
      <c r="T75" s="146"/>
      <c r="U75" s="146"/>
      <c r="V75" s="47" t="str">
        <f>IFERROR((VLOOKUP(C75,'Material Comprado'!$B$2:$E$411,4,FALSE)),"0")</f>
        <v>0</v>
      </c>
      <c r="W75" s="146">
        <f t="shared" si="9"/>
        <v>0</v>
      </c>
      <c r="X75" s="46"/>
      <c r="Y75" s="45"/>
      <c r="Z75" s="45"/>
      <c r="AA75" s="44"/>
      <c r="AB75" s="43">
        <f>IFERROR(((P75*VLOOKUP(C75,'Custo Hora'!$B$3:$D$75,3,)/60)*F75),"0")</f>
        <v>10</v>
      </c>
      <c r="AC75" s="43">
        <f>IFERROR(((Q75*VLOOKUP(C75,'Custo Hora'!$B$3:$D$75,3,))/(I75/J75)),"0")</f>
        <v>1.2</v>
      </c>
      <c r="AD75" s="42">
        <f t="shared" ref="AD75:AD106" si="10">W75+AB75+AC75+X75</f>
        <v>11.2</v>
      </c>
      <c r="AE75" s="41"/>
      <c r="AF75" s="40"/>
      <c r="AG75" s="39"/>
      <c r="AH75" s="38"/>
      <c r="AI75" s="37"/>
      <c r="AJ75" s="37"/>
      <c r="AK75" s="18">
        <f t="shared" ref="AK75:AK106" si="11">AD75/$AD$211</f>
        <v>1.4590825019037216E-2</v>
      </c>
      <c r="AL75" s="24">
        <v>65</v>
      </c>
    </row>
    <row r="76" spans="1:38" s="24" customFormat="1" ht="11.25" customHeight="1" outlineLevel="1" x14ac:dyDescent="0.2">
      <c r="A76" s="51"/>
      <c r="B76" s="131">
        <v>3</v>
      </c>
      <c r="C76" s="155" t="s">
        <v>24</v>
      </c>
      <c r="D76" s="132" t="str">
        <f>IFERROR(VLOOKUP(C76,'Material Comprado'!$B$4:$E$391,2,),"")</f>
        <v/>
      </c>
      <c r="E76" s="131" t="s">
        <v>199</v>
      </c>
      <c r="F76" s="140">
        <v>1</v>
      </c>
      <c r="G76" s="50"/>
      <c r="H76" s="133">
        <f t="shared" si="8"/>
        <v>2400</v>
      </c>
      <c r="I76" s="133">
        <f>'Dados de Entrada'!$K$9</f>
        <v>100</v>
      </c>
      <c r="J76" s="133">
        <f>'Dados de Entrada'!$M$9</f>
        <v>1</v>
      </c>
      <c r="K76" s="49"/>
      <c r="L76" s="38"/>
      <c r="M76" s="48"/>
      <c r="N76" s="134" t="str">
        <f>IFERROR(VLOOKUP(C76,'Custo Hora'!$B$3:$D$75,2,),"")</f>
        <v>RET005 - R.CV.S.50.04 RETIFICA</v>
      </c>
      <c r="O76" s="135"/>
      <c r="P76" s="160">
        <v>5</v>
      </c>
      <c r="Q76" s="160">
        <v>1.5</v>
      </c>
      <c r="R76" s="161"/>
      <c r="S76" s="135"/>
      <c r="T76" s="146"/>
      <c r="U76" s="146"/>
      <c r="V76" s="47" t="str">
        <f>IFERROR((VLOOKUP(C76,'Material Comprado'!$B$2:$E$411,4,FALSE)),"0")</f>
        <v>0</v>
      </c>
      <c r="W76" s="146">
        <f t="shared" si="9"/>
        <v>0</v>
      </c>
      <c r="X76" s="46"/>
      <c r="Y76" s="45"/>
      <c r="Z76" s="45"/>
      <c r="AA76" s="44"/>
      <c r="AB76" s="43">
        <f>IFERROR(((P76*VLOOKUP(C76,'Custo Hora'!$B$3:$D$75,3,)/60)*F76),"0")</f>
        <v>6.666666666666667</v>
      </c>
      <c r="AC76" s="43">
        <f>IFERROR(((Q76*VLOOKUP(C76,'Custo Hora'!$B$3:$D$75,3,))/(I76/J76)),"0")</f>
        <v>1.2</v>
      </c>
      <c r="AD76" s="42">
        <f t="shared" si="10"/>
        <v>7.8666666666666671</v>
      </c>
      <c r="AE76" s="41"/>
      <c r="AF76" s="40"/>
      <c r="AG76" s="39"/>
      <c r="AH76" s="38"/>
      <c r="AI76" s="37"/>
      <c r="AJ76" s="37"/>
      <c r="AK76" s="18">
        <f t="shared" si="11"/>
        <v>1.0248317572895189E-2</v>
      </c>
      <c r="AL76" s="24">
        <v>66</v>
      </c>
    </row>
    <row r="77" spans="1:38" s="24" customFormat="1" ht="11.25" customHeight="1" outlineLevel="1" x14ac:dyDescent="0.2">
      <c r="A77" s="51"/>
      <c r="B77" s="131">
        <v>3</v>
      </c>
      <c r="C77" s="155" t="s">
        <v>41</v>
      </c>
      <c r="D77" s="132" t="str">
        <f>IFERROR(VLOOKUP(C77,'Material Comprado'!$B$4:$E$391,2,),"")</f>
        <v/>
      </c>
      <c r="E77" s="131" t="s">
        <v>199</v>
      </c>
      <c r="F77" s="140">
        <v>1</v>
      </c>
      <c r="G77" s="50"/>
      <c r="H77" s="133">
        <f t="shared" si="8"/>
        <v>2400</v>
      </c>
      <c r="I77" s="133">
        <f>'Dados de Entrada'!$K$9</f>
        <v>100</v>
      </c>
      <c r="J77" s="133">
        <f>'Dados de Entrada'!$M$9</f>
        <v>1</v>
      </c>
      <c r="K77" s="49"/>
      <c r="L77" s="38"/>
      <c r="M77" s="48"/>
      <c r="N77" s="134" t="str">
        <f>IFERROR(VLOOKUP(C77,'Custo Hora'!$B$3:$D$75,2,),"")</f>
        <v>MET001/MET002 - METROLOGIA 1 E</v>
      </c>
      <c r="O77" s="135"/>
      <c r="P77" s="160"/>
      <c r="Q77" s="160"/>
      <c r="R77" s="161"/>
      <c r="S77" s="135"/>
      <c r="T77" s="146"/>
      <c r="U77" s="146"/>
      <c r="V77" s="47" t="str">
        <f>IFERROR((VLOOKUP(C77,'Material Comprado'!$B$2:$E$411,4,FALSE)),"0")</f>
        <v>0</v>
      </c>
      <c r="W77" s="146">
        <f t="shared" si="9"/>
        <v>0</v>
      </c>
      <c r="X77" s="46"/>
      <c r="Y77" s="45"/>
      <c r="Z77" s="45"/>
      <c r="AA77" s="44"/>
      <c r="AB77" s="43">
        <f>IFERROR(((P77*VLOOKUP(C77,'Custo Hora'!$B$3:$D$75,3,)/60)*F77),"0")</f>
        <v>0</v>
      </c>
      <c r="AC77" s="43">
        <f>IFERROR(((Q77*VLOOKUP(C77,'Custo Hora'!$B$3:$D$75,3,))/(I77/J77)),"0")</f>
        <v>0</v>
      </c>
      <c r="AD77" s="42">
        <f t="shared" si="10"/>
        <v>0</v>
      </c>
      <c r="AE77" s="41"/>
      <c r="AF77" s="40"/>
      <c r="AG77" s="39"/>
      <c r="AH77" s="38"/>
      <c r="AI77" s="37"/>
      <c r="AJ77" s="37"/>
      <c r="AK77" s="18">
        <f t="shared" si="11"/>
        <v>0</v>
      </c>
      <c r="AL77" s="24">
        <v>67</v>
      </c>
    </row>
    <row r="78" spans="1:38" s="24" customFormat="1" ht="11.25" customHeight="1" outlineLevel="1" x14ac:dyDescent="0.2">
      <c r="A78" s="51"/>
      <c r="B78" s="131">
        <v>4</v>
      </c>
      <c r="C78" s="180" t="s">
        <v>193</v>
      </c>
      <c r="D78" s="132" t="str">
        <f>IFERROR(VLOOKUP(C78,'Material Comprado'!$B$4:$E$391,2,),"")</f>
        <v>ACO RED LAM 20MNCR5 Ø107,95 X 60MM</v>
      </c>
      <c r="E78" s="131" t="s">
        <v>183</v>
      </c>
      <c r="F78" s="140">
        <v>1</v>
      </c>
      <c r="G78" s="50"/>
      <c r="H78" s="133">
        <f t="shared" si="8"/>
        <v>2400</v>
      </c>
      <c r="I78" s="133">
        <f>'Dados de Entrada'!$K$9</f>
        <v>100</v>
      </c>
      <c r="J78" s="133">
        <f>'Dados de Entrada'!$M$9</f>
        <v>1</v>
      </c>
      <c r="K78" s="49"/>
      <c r="L78" s="38"/>
      <c r="M78" s="48"/>
      <c r="N78" s="134" t="str">
        <f>IFERROR(VLOOKUP(C78,'Custo Hora'!$B$3:$D$75,2,),"")</f>
        <v/>
      </c>
      <c r="O78" s="135"/>
      <c r="P78" s="160"/>
      <c r="Q78" s="160"/>
      <c r="R78" s="161"/>
      <c r="S78" s="135"/>
      <c r="T78" s="146"/>
      <c r="U78" s="146"/>
      <c r="V78" s="47">
        <f>IFERROR((VLOOKUP(C78,'Material Comprado'!$B$2:$E$411,4,FALSE)),"0")</f>
        <v>58.14</v>
      </c>
      <c r="W78" s="146">
        <f t="shared" si="9"/>
        <v>58.14</v>
      </c>
      <c r="X78" s="46"/>
      <c r="Y78" s="45"/>
      <c r="Z78" s="45"/>
      <c r="AA78" s="44"/>
      <c r="AB78" s="43" t="str">
        <f>IFERROR(((P78*VLOOKUP(C78,'Custo Hora'!$B$3:$D$75,3,)/60)*F78),"0")</f>
        <v>0</v>
      </c>
      <c r="AC78" s="43" t="str">
        <f>IFERROR(((Q78*VLOOKUP(C78,'Custo Hora'!$B$3:$D$75,3,))/(I78/J78)),"0")</f>
        <v>0</v>
      </c>
      <c r="AD78" s="42">
        <f t="shared" si="10"/>
        <v>58.14</v>
      </c>
      <c r="AE78" s="41"/>
      <c r="AF78" s="40"/>
      <c r="AG78" s="39"/>
      <c r="AH78" s="38"/>
      <c r="AI78" s="37"/>
      <c r="AJ78" s="37"/>
      <c r="AK78" s="18">
        <f t="shared" si="11"/>
        <v>7.5742014875609276E-2</v>
      </c>
      <c r="AL78" s="24">
        <v>68</v>
      </c>
    </row>
    <row r="79" spans="1:38" s="24" customFormat="1" ht="11.25" customHeight="1" outlineLevel="1" x14ac:dyDescent="0.2">
      <c r="A79" s="51"/>
      <c r="B79" s="131">
        <v>2</v>
      </c>
      <c r="C79" s="155" t="s">
        <v>254</v>
      </c>
      <c r="D79" s="132" t="str">
        <f>IFERROR(VLOOKUP(C79,'Material Comprado'!$B$4:$E$391,2,),"")</f>
        <v>ENGRENAGEM MOVEL TF70</v>
      </c>
      <c r="E79" s="131" t="s">
        <v>199</v>
      </c>
      <c r="F79" s="140">
        <v>1</v>
      </c>
      <c r="G79" s="50"/>
      <c r="H79" s="133">
        <f t="shared" si="8"/>
        <v>2400</v>
      </c>
      <c r="I79" s="133">
        <f>'Dados de Entrada'!$K$9</f>
        <v>100</v>
      </c>
      <c r="J79" s="133">
        <f>'Dados de Entrada'!$M$9</f>
        <v>1</v>
      </c>
      <c r="K79" s="49"/>
      <c r="L79" s="38"/>
      <c r="M79" s="48"/>
      <c r="N79" s="134" t="str">
        <f>IFERROR(VLOOKUP(C79,'Custo Hora'!$B$3:$D$75,2,),"")</f>
        <v/>
      </c>
      <c r="O79" s="135"/>
      <c r="P79" s="160"/>
      <c r="Q79" s="160"/>
      <c r="R79" s="161"/>
      <c r="S79" s="135"/>
      <c r="T79" s="146"/>
      <c r="U79" s="146"/>
      <c r="V79" s="47">
        <f>IFERROR((VLOOKUP(C79,'Material Comprado'!$B$2:$E$411,4,FALSE)),"0")</f>
        <v>0</v>
      </c>
      <c r="W79" s="146">
        <f t="shared" si="9"/>
        <v>0</v>
      </c>
      <c r="X79" s="46"/>
      <c r="Y79" s="45"/>
      <c r="Z79" s="45"/>
      <c r="AA79" s="44"/>
      <c r="AB79" s="43" t="str">
        <f>IFERROR(((P79*VLOOKUP(C79,'Custo Hora'!$B$3:$D$75,3,)/60)*F79),"0")</f>
        <v>0</v>
      </c>
      <c r="AC79" s="43" t="str">
        <f>IFERROR(((Q79*VLOOKUP(C79,'Custo Hora'!$B$3:$D$75,3,))/(I79/J79)),"0")</f>
        <v>0</v>
      </c>
      <c r="AD79" s="42">
        <f t="shared" si="10"/>
        <v>0</v>
      </c>
      <c r="AE79" s="41"/>
      <c r="AF79" s="40"/>
      <c r="AG79" s="39"/>
      <c r="AH79" s="38"/>
      <c r="AI79" s="37"/>
      <c r="AJ79" s="37"/>
      <c r="AK79" s="18">
        <f t="shared" si="11"/>
        <v>0</v>
      </c>
      <c r="AL79" s="24">
        <v>69</v>
      </c>
    </row>
    <row r="80" spans="1:38" s="24" customFormat="1" ht="11.25" customHeight="1" outlineLevel="1" x14ac:dyDescent="0.2">
      <c r="A80" s="51"/>
      <c r="B80" s="131">
        <v>2</v>
      </c>
      <c r="C80" s="155" t="s">
        <v>41</v>
      </c>
      <c r="D80" s="132" t="str">
        <f>IFERROR(VLOOKUP(C80,'Material Comprado'!$B$4:$E$391,2,),"")</f>
        <v/>
      </c>
      <c r="E80" s="131" t="s">
        <v>199</v>
      </c>
      <c r="F80" s="140">
        <v>1</v>
      </c>
      <c r="G80" s="50"/>
      <c r="H80" s="133">
        <f t="shared" si="8"/>
        <v>2400</v>
      </c>
      <c r="I80" s="133">
        <f>'Dados de Entrada'!$K$9</f>
        <v>100</v>
      </c>
      <c r="J80" s="133">
        <f>'Dados de Entrada'!$M$9</f>
        <v>1</v>
      </c>
      <c r="K80" s="49"/>
      <c r="L80" s="38"/>
      <c r="M80" s="48"/>
      <c r="N80" s="134" t="str">
        <f>IFERROR(VLOOKUP(C80,'Custo Hora'!$B$3:$D$75,2,),"")</f>
        <v>MET001/MET002 - METROLOGIA 1 E</v>
      </c>
      <c r="O80" s="135"/>
      <c r="P80" s="160"/>
      <c r="Q80" s="160"/>
      <c r="R80" s="161"/>
      <c r="S80" s="135"/>
      <c r="T80" s="146"/>
      <c r="U80" s="146"/>
      <c r="V80" s="47" t="str">
        <f>IFERROR((VLOOKUP(C80,'Material Comprado'!$B$2:$E$411,4,FALSE)),"0")</f>
        <v>0</v>
      </c>
      <c r="W80" s="146">
        <f t="shared" si="9"/>
        <v>0</v>
      </c>
      <c r="X80" s="46"/>
      <c r="Y80" s="45"/>
      <c r="Z80" s="45"/>
      <c r="AA80" s="44"/>
      <c r="AB80" s="43">
        <f>IFERROR(((P80*VLOOKUP(C80,'Custo Hora'!$B$3:$D$75,3,)/60)*F80),"0")</f>
        <v>0</v>
      </c>
      <c r="AC80" s="43">
        <f>IFERROR(((Q80*VLOOKUP(C80,'Custo Hora'!$B$3:$D$75,3,))/(I80/J80)),"0")</f>
        <v>0</v>
      </c>
      <c r="AD80" s="42">
        <f t="shared" si="10"/>
        <v>0</v>
      </c>
      <c r="AE80" s="41"/>
      <c r="AF80" s="40"/>
      <c r="AG80" s="39"/>
      <c r="AH80" s="38"/>
      <c r="AI80" s="37"/>
      <c r="AJ80" s="37"/>
      <c r="AK80" s="18">
        <f t="shared" si="11"/>
        <v>0</v>
      </c>
      <c r="AL80" s="24">
        <v>70</v>
      </c>
    </row>
    <row r="81" spans="1:38" s="24" customFormat="1" ht="11.25" customHeight="1" outlineLevel="1" x14ac:dyDescent="0.2">
      <c r="A81" s="51"/>
      <c r="B81" s="131">
        <v>2</v>
      </c>
      <c r="C81" s="155" t="s">
        <v>39</v>
      </c>
      <c r="D81" s="132" t="str">
        <f>IFERROR(VLOOKUP(C81,'Material Comprado'!$B$4:$E$391,2,),"")</f>
        <v/>
      </c>
      <c r="E81" s="131" t="s">
        <v>199</v>
      </c>
      <c r="F81" s="140">
        <v>1</v>
      </c>
      <c r="G81" s="50"/>
      <c r="H81" s="133">
        <f t="shared" si="8"/>
        <v>2400</v>
      </c>
      <c r="I81" s="133">
        <f>'Dados de Entrada'!$K$9</f>
        <v>100</v>
      </c>
      <c r="J81" s="133">
        <f>'Dados de Entrada'!$M$9</f>
        <v>1</v>
      </c>
      <c r="K81" s="49"/>
      <c r="L81" s="38"/>
      <c r="M81" s="48"/>
      <c r="N81" s="134" t="str">
        <f>IFERROR(VLOOKUP(C81,'Custo Hora'!$B$3:$D$75,2,),"")</f>
        <v>REB001 - RB.CV.001 REBARBADORA</v>
      </c>
      <c r="O81" s="135"/>
      <c r="P81" s="160">
        <v>2</v>
      </c>
      <c r="Q81" s="160">
        <v>0.25</v>
      </c>
      <c r="R81" s="161"/>
      <c r="S81" s="135"/>
      <c r="T81" s="146"/>
      <c r="U81" s="146"/>
      <c r="V81" s="47" t="str">
        <f>IFERROR((VLOOKUP(C81,'Material Comprado'!$B$2:$E$411,4,FALSE)),"0")</f>
        <v>0</v>
      </c>
      <c r="W81" s="146">
        <f t="shared" si="9"/>
        <v>0</v>
      </c>
      <c r="X81" s="46"/>
      <c r="Y81" s="45"/>
      <c r="Z81" s="45"/>
      <c r="AA81" s="44"/>
      <c r="AB81" s="43">
        <f>IFERROR(((P81*VLOOKUP(C81,'Custo Hora'!$B$3:$D$75,3,)/60)*F81),"0")</f>
        <v>2.3333333333333335</v>
      </c>
      <c r="AC81" s="43">
        <f>IFERROR(((Q81*VLOOKUP(C81,'Custo Hora'!$B$3:$D$75,3,))/(I81/J81)),"0")</f>
        <v>0.17499999999999999</v>
      </c>
      <c r="AD81" s="42">
        <f t="shared" si="10"/>
        <v>2.5083333333333333</v>
      </c>
      <c r="AE81" s="41"/>
      <c r="AF81" s="40"/>
      <c r="AG81" s="39"/>
      <c r="AH81" s="38"/>
      <c r="AI81" s="37"/>
      <c r="AJ81" s="37"/>
      <c r="AK81" s="18">
        <f t="shared" si="11"/>
        <v>3.2677368532218766E-3</v>
      </c>
      <c r="AL81" s="24">
        <v>71</v>
      </c>
    </row>
    <row r="82" spans="1:38" s="24" customFormat="1" ht="11.25" customHeight="1" outlineLevel="1" x14ac:dyDescent="0.2">
      <c r="A82" s="51"/>
      <c r="B82" s="131">
        <v>2</v>
      </c>
      <c r="C82" s="155" t="s">
        <v>14</v>
      </c>
      <c r="D82" s="132" t="str">
        <f>IFERROR(VLOOKUP(C82,'Material Comprado'!$B$4:$E$391,2,),"")</f>
        <v/>
      </c>
      <c r="E82" s="131" t="s">
        <v>199</v>
      </c>
      <c r="F82" s="140">
        <v>1</v>
      </c>
      <c r="G82" s="50"/>
      <c r="H82" s="133">
        <f t="shared" ref="H82:H113" si="12">I82*12*2</f>
        <v>2400</v>
      </c>
      <c r="I82" s="133">
        <f>'Dados de Entrada'!$K$9</f>
        <v>100</v>
      </c>
      <c r="J82" s="133">
        <f>'Dados de Entrada'!$M$9</f>
        <v>1</v>
      </c>
      <c r="K82" s="49"/>
      <c r="L82" s="38"/>
      <c r="M82" s="48"/>
      <c r="N82" s="134" t="str">
        <f>IFERROR(VLOOKUP(C82,'Custo Hora'!$B$3:$D$75,2,),"")</f>
        <v>REB002 - RB.CV.002 REBARBADORA</v>
      </c>
      <c r="O82" s="135"/>
      <c r="P82" s="160">
        <v>2</v>
      </c>
      <c r="Q82" s="160">
        <v>0.25</v>
      </c>
      <c r="R82" s="161"/>
      <c r="S82" s="135"/>
      <c r="T82" s="146"/>
      <c r="U82" s="146"/>
      <c r="V82" s="47" t="str">
        <f>IFERROR((VLOOKUP(C82,'Material Comprado'!$B$2:$E$411,4,FALSE)),"0")</f>
        <v>0</v>
      </c>
      <c r="W82" s="146">
        <f t="shared" si="9"/>
        <v>0</v>
      </c>
      <c r="X82" s="46"/>
      <c r="Y82" s="45"/>
      <c r="Z82" s="45"/>
      <c r="AA82" s="44"/>
      <c r="AB82" s="43">
        <f>IFERROR(((P82*VLOOKUP(C82,'Custo Hora'!$B$3:$D$75,3,)/60)*F82),"0")</f>
        <v>2.3333333333333335</v>
      </c>
      <c r="AC82" s="43">
        <f>IFERROR(((Q82*VLOOKUP(C82,'Custo Hora'!$B$3:$D$75,3,))/(I82/J82)),"0")</f>
        <v>0.17499999999999999</v>
      </c>
      <c r="AD82" s="42">
        <f t="shared" si="10"/>
        <v>2.5083333333333333</v>
      </c>
      <c r="AE82" s="41"/>
      <c r="AF82" s="40"/>
      <c r="AG82" s="39"/>
      <c r="AH82" s="38"/>
      <c r="AI82" s="37"/>
      <c r="AJ82" s="37"/>
      <c r="AK82" s="18">
        <f t="shared" si="11"/>
        <v>3.2677368532218766E-3</v>
      </c>
      <c r="AL82" s="24">
        <v>72</v>
      </c>
    </row>
    <row r="83" spans="1:38" s="24" customFormat="1" ht="11.25" customHeight="1" outlineLevel="1" x14ac:dyDescent="0.2">
      <c r="A83" s="51"/>
      <c r="B83" s="131">
        <v>2</v>
      </c>
      <c r="C83" s="155" t="s">
        <v>59</v>
      </c>
      <c r="D83" s="132" t="str">
        <f>IFERROR(VLOOKUP(C83,'Material Comprado'!$B$4:$E$391,2,),"")</f>
        <v/>
      </c>
      <c r="E83" s="131" t="s">
        <v>199</v>
      </c>
      <c r="F83" s="140">
        <v>1</v>
      </c>
      <c r="G83" s="50"/>
      <c r="H83" s="133">
        <f t="shared" si="12"/>
        <v>2400</v>
      </c>
      <c r="I83" s="133">
        <f>'Dados de Entrada'!$K$9</f>
        <v>100</v>
      </c>
      <c r="J83" s="133">
        <f>'Dados de Entrada'!$M$9</f>
        <v>1</v>
      </c>
      <c r="K83" s="49"/>
      <c r="L83" s="38"/>
      <c r="M83" s="48"/>
      <c r="N83" s="134" t="str">
        <f>IFERROR(VLOOKUP(C83,'Custo Hora'!$B$3:$D$75,2,),"")</f>
        <v>APC001 - ARMAZENAMENTO PRODUTO</v>
      </c>
      <c r="O83" s="135"/>
      <c r="P83" s="160"/>
      <c r="Q83" s="160"/>
      <c r="R83" s="161"/>
      <c r="S83" s="135"/>
      <c r="T83" s="146"/>
      <c r="U83" s="146"/>
      <c r="V83" s="47" t="str">
        <f>IFERROR((VLOOKUP(C83,'Material Comprado'!$B$2:$E$411,4,FALSE)),"0")</f>
        <v>0</v>
      </c>
      <c r="W83" s="146">
        <f t="shared" si="9"/>
        <v>0</v>
      </c>
      <c r="X83" s="46"/>
      <c r="Y83" s="45"/>
      <c r="Z83" s="45"/>
      <c r="AA83" s="44"/>
      <c r="AB83" s="43">
        <f>IFERROR(((P83*VLOOKUP(C83,'Custo Hora'!$B$3:$D$75,3,)/60)*F83),"0")</f>
        <v>0</v>
      </c>
      <c r="AC83" s="43">
        <f>IFERROR(((Q83*VLOOKUP(C83,'Custo Hora'!$B$3:$D$75,3,))/(I83/J83)),"0")</f>
        <v>0</v>
      </c>
      <c r="AD83" s="42">
        <f t="shared" si="10"/>
        <v>0</v>
      </c>
      <c r="AE83" s="41"/>
      <c r="AF83" s="40"/>
      <c r="AG83" s="39"/>
      <c r="AH83" s="38"/>
      <c r="AI83" s="37"/>
      <c r="AJ83" s="37"/>
      <c r="AK83" s="18">
        <f t="shared" si="11"/>
        <v>0</v>
      </c>
      <c r="AL83" s="24">
        <v>73</v>
      </c>
    </row>
    <row r="84" spans="1:38" s="24" customFormat="1" ht="11.25" customHeight="1" outlineLevel="1" x14ac:dyDescent="0.2">
      <c r="A84" s="51"/>
      <c r="B84" s="131">
        <v>3</v>
      </c>
      <c r="C84" s="132" t="s">
        <v>194</v>
      </c>
      <c r="D84" s="132" t="str">
        <f>IFERROR(VLOOKUP(C84,'Material Comprado'!$B$4:$E$391,2,),"")</f>
        <v>CEMENTADO - ENGRENAGEM MOVEL TF70</v>
      </c>
      <c r="E84" s="131" t="s">
        <v>199</v>
      </c>
      <c r="F84" s="140">
        <v>1</v>
      </c>
      <c r="G84" s="50"/>
      <c r="H84" s="133">
        <f t="shared" si="12"/>
        <v>2400</v>
      </c>
      <c r="I84" s="133">
        <f>'Dados de Entrada'!$K$9</f>
        <v>100</v>
      </c>
      <c r="J84" s="133">
        <f>'Dados de Entrada'!$M$9</f>
        <v>1</v>
      </c>
      <c r="K84" s="49"/>
      <c r="L84" s="38"/>
      <c r="M84" s="48"/>
      <c r="N84" s="134" t="str">
        <f>IFERROR(VLOOKUP(C84,'Custo Hora'!$B$3:$D$75,2,),"")</f>
        <v/>
      </c>
      <c r="O84" s="135"/>
      <c r="P84" s="160"/>
      <c r="Q84" s="160"/>
      <c r="R84" s="161"/>
      <c r="S84" s="135"/>
      <c r="T84" s="146"/>
      <c r="U84" s="146"/>
      <c r="V84" s="47">
        <f>IFERROR((VLOOKUP(C84,'Material Comprado'!$B$2:$E$411,4,FALSE)),"0")</f>
        <v>3.85</v>
      </c>
      <c r="W84" s="146">
        <f t="shared" si="9"/>
        <v>3.85</v>
      </c>
      <c r="X84" s="46"/>
      <c r="Y84" s="45"/>
      <c r="Z84" s="45"/>
      <c r="AA84" s="44"/>
      <c r="AB84" s="43" t="str">
        <f>IFERROR(((P84*VLOOKUP(C84,'Custo Hora'!$B$3:$D$75,3,)/60)*F84),"0")</f>
        <v>0</v>
      </c>
      <c r="AC84" s="43" t="str">
        <f>IFERROR(((Q84*VLOOKUP(C84,'Custo Hora'!$B$3:$D$75,3,))/(I84/J84)),"0")</f>
        <v>0</v>
      </c>
      <c r="AD84" s="42">
        <f t="shared" si="10"/>
        <v>3.85</v>
      </c>
      <c r="AE84" s="41"/>
      <c r="AF84" s="40"/>
      <c r="AG84" s="39"/>
      <c r="AH84" s="38"/>
      <c r="AI84" s="37"/>
      <c r="AJ84" s="37"/>
      <c r="AK84" s="18">
        <f t="shared" si="11"/>
        <v>5.0155961002940437E-3</v>
      </c>
      <c r="AL84" s="24">
        <v>74</v>
      </c>
    </row>
    <row r="85" spans="1:38" s="24" customFormat="1" ht="11.25" customHeight="1" outlineLevel="1" x14ac:dyDescent="0.2">
      <c r="A85" s="51"/>
      <c r="B85" s="131">
        <v>3</v>
      </c>
      <c r="C85" s="132" t="s">
        <v>195</v>
      </c>
      <c r="D85" s="132" t="str">
        <f>IFERROR(VLOOKUP(C85,'Material Comprado'!$B$4:$E$391,2,),"")</f>
        <v>USINADO - ENGRENAGEM MOVEL TF70</v>
      </c>
      <c r="E85" s="131" t="s">
        <v>199</v>
      </c>
      <c r="F85" s="140">
        <v>1</v>
      </c>
      <c r="G85" s="50"/>
      <c r="H85" s="133">
        <f t="shared" si="12"/>
        <v>2400</v>
      </c>
      <c r="I85" s="133">
        <f>'Dados de Entrada'!$K$9</f>
        <v>100</v>
      </c>
      <c r="J85" s="133">
        <f>'Dados de Entrada'!$M$9</f>
        <v>1</v>
      </c>
      <c r="K85" s="49"/>
      <c r="L85" s="38"/>
      <c r="M85" s="48"/>
      <c r="N85" s="134" t="str">
        <f>IFERROR(VLOOKUP(C85,'Custo Hora'!$B$3:$D$75,2,),"")</f>
        <v/>
      </c>
      <c r="O85" s="135"/>
      <c r="P85" s="160"/>
      <c r="Q85" s="160"/>
      <c r="R85" s="161"/>
      <c r="S85" s="135"/>
      <c r="T85" s="146"/>
      <c r="U85" s="146"/>
      <c r="V85" s="47">
        <f>IFERROR((VLOOKUP(C85,'Material Comprado'!$B$2:$E$411,4,FALSE)),"0")</f>
        <v>0</v>
      </c>
      <c r="W85" s="146">
        <f t="shared" si="9"/>
        <v>0</v>
      </c>
      <c r="X85" s="46"/>
      <c r="Y85" s="45"/>
      <c r="Z85" s="45"/>
      <c r="AA85" s="44"/>
      <c r="AB85" s="43" t="str">
        <f>IFERROR(((P85*VLOOKUP(C85,'Custo Hora'!$B$3:$D$75,3,)/60)*F85),"0")</f>
        <v>0</v>
      </c>
      <c r="AC85" s="43" t="str">
        <f>IFERROR(((Q85*VLOOKUP(C85,'Custo Hora'!$B$3:$D$75,3,))/(I85/J85)),"0")</f>
        <v>0</v>
      </c>
      <c r="AD85" s="42">
        <f t="shared" si="10"/>
        <v>0</v>
      </c>
      <c r="AE85" s="41"/>
      <c r="AF85" s="40"/>
      <c r="AG85" s="39"/>
      <c r="AH85" s="38"/>
      <c r="AI85" s="37"/>
      <c r="AJ85" s="37"/>
      <c r="AK85" s="18">
        <f t="shared" si="11"/>
        <v>0</v>
      </c>
      <c r="AL85" s="24">
        <v>75</v>
      </c>
    </row>
    <row r="86" spans="1:38" s="24" customFormat="1" ht="11.25" customHeight="1" outlineLevel="1" x14ac:dyDescent="0.2">
      <c r="A86" s="51"/>
      <c r="B86" s="131">
        <v>3</v>
      </c>
      <c r="C86" s="155" t="s">
        <v>59</v>
      </c>
      <c r="D86" s="132" t="str">
        <f>IFERROR(VLOOKUP(C86,'Material Comprado'!$B$4:$E$391,2,),"")</f>
        <v/>
      </c>
      <c r="E86" s="131" t="s">
        <v>199</v>
      </c>
      <c r="F86" s="140">
        <v>1</v>
      </c>
      <c r="G86" s="50"/>
      <c r="H86" s="133">
        <f t="shared" si="12"/>
        <v>2400</v>
      </c>
      <c r="I86" s="133">
        <f>'Dados de Entrada'!$K$9</f>
        <v>100</v>
      </c>
      <c r="J86" s="133">
        <f>'Dados de Entrada'!$M$9</f>
        <v>1</v>
      </c>
      <c r="K86" s="49"/>
      <c r="L86" s="38"/>
      <c r="M86" s="48"/>
      <c r="N86" s="134" t="str">
        <f>IFERROR(VLOOKUP(C86,'Custo Hora'!$B$3:$D$75,2,),"")</f>
        <v>APC001 - ARMAZENAMENTO PRODUTO</v>
      </c>
      <c r="O86" s="135"/>
      <c r="P86" s="160"/>
      <c r="Q86" s="160"/>
      <c r="R86" s="161"/>
      <c r="S86" s="135"/>
      <c r="T86" s="146"/>
      <c r="U86" s="146"/>
      <c r="V86" s="47" t="str">
        <f>IFERROR((VLOOKUP(C86,'Material Comprado'!$B$2:$E$411,4,FALSE)),"0")</f>
        <v>0</v>
      </c>
      <c r="W86" s="146">
        <f t="shared" si="9"/>
        <v>0</v>
      </c>
      <c r="X86" s="46"/>
      <c r="Y86" s="45"/>
      <c r="Z86" s="45"/>
      <c r="AA86" s="44"/>
      <c r="AB86" s="43">
        <f>IFERROR(((P86*VLOOKUP(C86,'Custo Hora'!$B$3:$D$75,3,)/60)*F86),"0")</f>
        <v>0</v>
      </c>
      <c r="AC86" s="43">
        <f>IFERROR(((Q86*VLOOKUP(C86,'Custo Hora'!$B$3:$D$75,3,))/(I86/J86)),"0")</f>
        <v>0</v>
      </c>
      <c r="AD86" s="42">
        <f t="shared" si="10"/>
        <v>0</v>
      </c>
      <c r="AE86" s="41"/>
      <c r="AF86" s="40"/>
      <c r="AG86" s="39"/>
      <c r="AH86" s="38"/>
      <c r="AI86" s="37"/>
      <c r="AJ86" s="37"/>
      <c r="AK86" s="18">
        <f t="shared" si="11"/>
        <v>0</v>
      </c>
      <c r="AL86" s="24">
        <v>76</v>
      </c>
    </row>
    <row r="87" spans="1:38" s="24" customFormat="1" ht="11.25" customHeight="1" outlineLevel="1" x14ac:dyDescent="0.2">
      <c r="A87" s="51"/>
      <c r="B87" s="131">
        <v>3</v>
      </c>
      <c r="C87" s="155" t="s">
        <v>171</v>
      </c>
      <c r="D87" s="132" t="str">
        <f>IFERROR(VLOOKUP(C87,'Material Comprado'!$B$4:$E$391,2,),"")</f>
        <v/>
      </c>
      <c r="E87" s="131" t="s">
        <v>199</v>
      </c>
      <c r="F87" s="140">
        <v>1</v>
      </c>
      <c r="G87" s="50"/>
      <c r="H87" s="133">
        <f t="shared" si="12"/>
        <v>2400</v>
      </c>
      <c r="I87" s="133">
        <f>'Dados de Entrada'!$K$9</f>
        <v>100</v>
      </c>
      <c r="J87" s="133">
        <f>'Dados de Entrada'!$M$9</f>
        <v>1</v>
      </c>
      <c r="K87" s="49"/>
      <c r="L87" s="38"/>
      <c r="M87" s="48"/>
      <c r="N87" s="134" t="str">
        <f>IFERROR(VLOOKUP(C87,'Custo Hora'!$B$3:$D$75,2,),"")</f>
        <v xml:space="preserve">TOH003 - T.CNC.H.10.23 TORNO HYUNDAY 3 SKT15               </v>
      </c>
      <c r="O87" s="135"/>
      <c r="P87" s="160">
        <v>3</v>
      </c>
      <c r="Q87" s="160">
        <v>1</v>
      </c>
      <c r="R87" s="161"/>
      <c r="S87" s="135"/>
      <c r="T87" s="146"/>
      <c r="U87" s="146"/>
      <c r="V87" s="47" t="str">
        <f>IFERROR((VLOOKUP(C87,'Material Comprado'!$B$2:$E$411,4,FALSE)),"0")</f>
        <v>0</v>
      </c>
      <c r="W87" s="146">
        <f t="shared" ref="W87:W118" si="13">((((T87*$C$4)*(1+$C$6))+((U87*$C$5)*(1+$C$7))+V87)*F87)</f>
        <v>0</v>
      </c>
      <c r="X87" s="46"/>
      <c r="Y87" s="45"/>
      <c r="Z87" s="45"/>
      <c r="AA87" s="44"/>
      <c r="AB87" s="43">
        <f>IFERROR(((P87*VLOOKUP(C87,'Custo Hora'!$B$3:$D$75,3,)/60)*F87),"0")</f>
        <v>5</v>
      </c>
      <c r="AC87" s="43">
        <f>IFERROR(((Q87*VLOOKUP(C87,'Custo Hora'!$B$3:$D$75,3,))/(I87/J87)),"0")</f>
        <v>1</v>
      </c>
      <c r="AD87" s="42">
        <f t="shared" si="10"/>
        <v>6</v>
      </c>
      <c r="AE87" s="41"/>
      <c r="AF87" s="40"/>
      <c r="AG87" s="39"/>
      <c r="AH87" s="38"/>
      <c r="AI87" s="37"/>
      <c r="AJ87" s="37"/>
      <c r="AK87" s="18">
        <f t="shared" si="11"/>
        <v>7.816513403055652E-3</v>
      </c>
      <c r="AL87" s="24">
        <v>77</v>
      </c>
    </row>
    <row r="88" spans="1:38" s="24" customFormat="1" ht="11.25" customHeight="1" outlineLevel="1" x14ac:dyDescent="0.2">
      <c r="A88" s="51"/>
      <c r="B88" s="131">
        <v>3</v>
      </c>
      <c r="C88" s="155" t="s">
        <v>171</v>
      </c>
      <c r="D88" s="132" t="str">
        <f>IFERROR(VLOOKUP(C88,'Material Comprado'!$B$4:$E$391,2,),"")</f>
        <v/>
      </c>
      <c r="E88" s="131" t="s">
        <v>199</v>
      </c>
      <c r="F88" s="140">
        <v>1</v>
      </c>
      <c r="G88" s="50"/>
      <c r="H88" s="133">
        <f t="shared" si="12"/>
        <v>2400</v>
      </c>
      <c r="I88" s="133">
        <f>'Dados de Entrada'!$K$9</f>
        <v>100</v>
      </c>
      <c r="J88" s="133">
        <f>'Dados de Entrada'!$M$9</f>
        <v>1</v>
      </c>
      <c r="K88" s="49"/>
      <c r="L88" s="38"/>
      <c r="M88" s="48"/>
      <c r="N88" s="134" t="str">
        <f>IFERROR(VLOOKUP(C88,'Custo Hora'!$B$3:$D$75,2,),"")</f>
        <v xml:space="preserve">TOH003 - T.CNC.H.10.23 TORNO HYUNDAY 3 SKT15               </v>
      </c>
      <c r="O88" s="135"/>
      <c r="P88" s="160">
        <v>4.25</v>
      </c>
      <c r="Q88" s="160">
        <v>1</v>
      </c>
      <c r="R88" s="161"/>
      <c r="S88" s="135"/>
      <c r="T88" s="146"/>
      <c r="U88" s="146"/>
      <c r="V88" s="47" t="str">
        <f>IFERROR((VLOOKUP(C88,'Material Comprado'!$B$2:$E$411,4,FALSE)),"0")</f>
        <v>0</v>
      </c>
      <c r="W88" s="146">
        <f t="shared" si="13"/>
        <v>0</v>
      </c>
      <c r="X88" s="46"/>
      <c r="Y88" s="45"/>
      <c r="Z88" s="45"/>
      <c r="AA88" s="44"/>
      <c r="AB88" s="43">
        <f>IFERROR(((P88*VLOOKUP(C88,'Custo Hora'!$B$3:$D$75,3,)/60)*F88),"0")</f>
        <v>7.083333333333333</v>
      </c>
      <c r="AC88" s="43">
        <f>IFERROR(((Q88*VLOOKUP(C88,'Custo Hora'!$B$3:$D$75,3,))/(I88/J88)),"0")</f>
        <v>1</v>
      </c>
      <c r="AD88" s="42">
        <f t="shared" si="10"/>
        <v>8.0833333333333321</v>
      </c>
      <c r="AE88" s="41"/>
      <c r="AF88" s="40"/>
      <c r="AG88" s="39"/>
      <c r="AH88" s="38"/>
      <c r="AI88" s="37"/>
      <c r="AJ88" s="37"/>
      <c r="AK88" s="18">
        <f t="shared" si="11"/>
        <v>1.0530580556894419E-2</v>
      </c>
      <c r="AL88" s="24">
        <v>78</v>
      </c>
    </row>
    <row r="89" spans="1:38" s="24" customFormat="1" ht="11.25" customHeight="1" outlineLevel="1" x14ac:dyDescent="0.2">
      <c r="A89" s="51"/>
      <c r="B89" s="131">
        <v>3</v>
      </c>
      <c r="C89" s="155" t="s">
        <v>34</v>
      </c>
      <c r="D89" s="132" t="str">
        <f>IFERROR(VLOOKUP(C89,'Material Comprado'!$B$4:$E$391,2,),"")</f>
        <v/>
      </c>
      <c r="E89" s="131" t="s">
        <v>199</v>
      </c>
      <c r="F89" s="140">
        <v>1</v>
      </c>
      <c r="G89" s="50"/>
      <c r="H89" s="133">
        <f t="shared" si="12"/>
        <v>2400</v>
      </c>
      <c r="I89" s="133">
        <f>'Dados de Entrada'!$K$9</f>
        <v>100</v>
      </c>
      <c r="J89" s="133">
        <f>'Dados de Entrada'!$M$9</f>
        <v>1</v>
      </c>
      <c r="K89" s="49"/>
      <c r="L89" s="38"/>
      <c r="M89" s="48"/>
      <c r="N89" s="134" t="str">
        <f>IFERROR(VLOOKUP(C89,'Custo Hora'!$B$3:$D$75,2,),"")</f>
        <v>GEC001 - G.CV.V.20.06 GERADORA</v>
      </c>
      <c r="O89" s="135"/>
      <c r="P89" s="160">
        <v>10</v>
      </c>
      <c r="Q89" s="160">
        <v>1.5</v>
      </c>
      <c r="R89" s="161"/>
      <c r="S89" s="135"/>
      <c r="T89" s="146"/>
      <c r="U89" s="146"/>
      <c r="V89" s="47" t="str">
        <f>IFERROR((VLOOKUP(C89,'Material Comprado'!$B$2:$E$411,4,FALSE)),"0")</f>
        <v>0</v>
      </c>
      <c r="W89" s="146">
        <f t="shared" si="13"/>
        <v>0</v>
      </c>
      <c r="X89" s="46"/>
      <c r="Y89" s="45"/>
      <c r="Z89" s="45"/>
      <c r="AA89" s="44"/>
      <c r="AB89" s="43">
        <f>IFERROR(((P89*VLOOKUP(C89,'Custo Hora'!$B$3:$D$75,3,)/60)*F89),"0")</f>
        <v>13.333333333333334</v>
      </c>
      <c r="AC89" s="43">
        <f>IFERROR(((Q89*VLOOKUP(C89,'Custo Hora'!$B$3:$D$75,3,))/(I89/J89)),"0")</f>
        <v>1.2</v>
      </c>
      <c r="AD89" s="42">
        <f t="shared" si="10"/>
        <v>14.533333333333333</v>
      </c>
      <c r="AE89" s="41"/>
      <c r="AF89" s="40"/>
      <c r="AG89" s="39"/>
      <c r="AH89" s="38"/>
      <c r="AI89" s="37"/>
      <c r="AJ89" s="37"/>
      <c r="AK89" s="18">
        <f t="shared" si="11"/>
        <v>1.8933332465179246E-2</v>
      </c>
      <c r="AL89" s="24">
        <v>79</v>
      </c>
    </row>
    <row r="90" spans="1:38" s="24" customFormat="1" ht="11.25" customHeight="1" outlineLevel="1" x14ac:dyDescent="0.2">
      <c r="A90" s="51"/>
      <c r="B90" s="131">
        <v>3</v>
      </c>
      <c r="C90" s="155" t="s">
        <v>8</v>
      </c>
      <c r="D90" s="132" t="str">
        <f>IFERROR(VLOOKUP(C90,'Material Comprado'!$B$4:$E$391,2,),"")</f>
        <v/>
      </c>
      <c r="E90" s="131" t="s">
        <v>199</v>
      </c>
      <c r="F90" s="140">
        <v>1</v>
      </c>
      <c r="G90" s="50"/>
      <c r="H90" s="133">
        <f t="shared" si="12"/>
        <v>2400</v>
      </c>
      <c r="I90" s="133">
        <f>'Dados de Entrada'!$K$9</f>
        <v>100</v>
      </c>
      <c r="J90" s="133">
        <f>'Dados de Entrada'!$M$9</f>
        <v>1</v>
      </c>
      <c r="K90" s="49"/>
      <c r="L90" s="38"/>
      <c r="M90" s="48"/>
      <c r="N90" s="134" t="str">
        <f>IFERROR(VLOOKUP(C90,'Custo Hora'!$B$3:$D$75,2,),"")</f>
        <v>BCO002 - B.CV.H.20.02 BROCHADE</v>
      </c>
      <c r="O90" s="135"/>
      <c r="P90" s="160">
        <v>3</v>
      </c>
      <c r="Q90" s="160">
        <v>0.5</v>
      </c>
      <c r="R90" s="161"/>
      <c r="S90" s="135"/>
      <c r="T90" s="146"/>
      <c r="U90" s="146"/>
      <c r="V90" s="47" t="str">
        <f>IFERROR((VLOOKUP(C90,'Material Comprado'!$B$2:$E$411,4,FALSE)),"0")</f>
        <v>0</v>
      </c>
      <c r="W90" s="146">
        <f t="shared" si="13"/>
        <v>0</v>
      </c>
      <c r="X90" s="46"/>
      <c r="Y90" s="45"/>
      <c r="Z90" s="45"/>
      <c r="AA90" s="44"/>
      <c r="AB90" s="43">
        <f>IFERROR(((P90*VLOOKUP(C90,'Custo Hora'!$B$3:$D$75,3,)/60)*F90),"0")</f>
        <v>4</v>
      </c>
      <c r="AC90" s="43">
        <f>IFERROR(((Q90*VLOOKUP(C90,'Custo Hora'!$B$3:$D$75,3,))/(I90/J90)),"0")</f>
        <v>0.4</v>
      </c>
      <c r="AD90" s="42">
        <f t="shared" si="10"/>
        <v>4.4000000000000004</v>
      </c>
      <c r="AE90" s="41"/>
      <c r="AF90" s="40"/>
      <c r="AG90" s="39"/>
      <c r="AH90" s="38"/>
      <c r="AI90" s="37"/>
      <c r="AJ90" s="37"/>
      <c r="AK90" s="18">
        <f t="shared" si="11"/>
        <v>5.7321098289074791E-3</v>
      </c>
      <c r="AL90" s="24">
        <v>80</v>
      </c>
    </row>
    <row r="91" spans="1:38" s="24" customFormat="1" ht="11.25" customHeight="1" outlineLevel="1" x14ac:dyDescent="0.2">
      <c r="A91" s="51"/>
      <c r="B91" s="131">
        <v>3</v>
      </c>
      <c r="C91" s="155" t="s">
        <v>41</v>
      </c>
      <c r="D91" s="132" t="str">
        <f>IFERROR(VLOOKUP(C91,'Material Comprado'!$B$4:$E$391,2,),"")</f>
        <v/>
      </c>
      <c r="E91" s="131" t="s">
        <v>199</v>
      </c>
      <c r="F91" s="140">
        <v>1</v>
      </c>
      <c r="G91" s="50"/>
      <c r="H91" s="133">
        <f t="shared" si="12"/>
        <v>2400</v>
      </c>
      <c r="I91" s="133">
        <f>'Dados de Entrada'!$K$9</f>
        <v>100</v>
      </c>
      <c r="J91" s="133">
        <f>'Dados de Entrada'!$M$9</f>
        <v>1</v>
      </c>
      <c r="K91" s="49"/>
      <c r="L91" s="38"/>
      <c r="M91" s="48"/>
      <c r="N91" s="134" t="str">
        <f>IFERROR(VLOOKUP(C91,'Custo Hora'!$B$3:$D$75,2,),"")</f>
        <v>MET001/MET002 - METROLOGIA 1 E</v>
      </c>
      <c r="O91" s="135"/>
      <c r="P91" s="160"/>
      <c r="Q91" s="160"/>
      <c r="R91" s="161"/>
      <c r="S91" s="135"/>
      <c r="T91" s="146"/>
      <c r="U91" s="146"/>
      <c r="V91" s="47" t="str">
        <f>IFERROR((VLOOKUP(C91,'Material Comprado'!$B$2:$E$411,4,FALSE)),"0")</f>
        <v>0</v>
      </c>
      <c r="W91" s="146">
        <f t="shared" si="13"/>
        <v>0</v>
      </c>
      <c r="X91" s="46"/>
      <c r="Y91" s="45"/>
      <c r="Z91" s="45"/>
      <c r="AA91" s="44"/>
      <c r="AB91" s="43">
        <f>IFERROR(((P91*VLOOKUP(C91,'Custo Hora'!$B$3:$D$75,3,)/60)*F91),"0")</f>
        <v>0</v>
      </c>
      <c r="AC91" s="43">
        <f>IFERROR(((Q91*VLOOKUP(C91,'Custo Hora'!$B$3:$D$75,3,))/(I91/J91)),"0")</f>
        <v>0</v>
      </c>
      <c r="AD91" s="42">
        <f t="shared" si="10"/>
        <v>0</v>
      </c>
      <c r="AE91" s="41"/>
      <c r="AF91" s="40"/>
      <c r="AG91" s="39"/>
      <c r="AH91" s="38"/>
      <c r="AI91" s="37"/>
      <c r="AJ91" s="37"/>
      <c r="AK91" s="18">
        <f t="shared" si="11"/>
        <v>0</v>
      </c>
      <c r="AL91" s="24">
        <v>81</v>
      </c>
    </row>
    <row r="92" spans="1:38" s="24" customFormat="1" ht="11.25" customHeight="1" outlineLevel="1" x14ac:dyDescent="0.2">
      <c r="A92" s="51"/>
      <c r="B92" s="131">
        <v>4</v>
      </c>
      <c r="C92" s="132" t="s">
        <v>196</v>
      </c>
      <c r="D92" s="132" t="str">
        <f>IFERROR(VLOOKUP(C92,'Material Comprado'!$B$4:$E$391,2,),"")</f>
        <v>ACO RED LAM 20MNCR5 Ø95,25 X 46MM</v>
      </c>
      <c r="E92" s="131" t="s">
        <v>183</v>
      </c>
      <c r="F92" s="140">
        <v>1</v>
      </c>
      <c r="G92" s="50"/>
      <c r="H92" s="133">
        <f t="shared" si="12"/>
        <v>2400</v>
      </c>
      <c r="I92" s="133">
        <f>'Dados de Entrada'!$K$9</f>
        <v>100</v>
      </c>
      <c r="J92" s="133">
        <f>'Dados de Entrada'!$M$9</f>
        <v>1</v>
      </c>
      <c r="K92" s="49"/>
      <c r="L92" s="38"/>
      <c r="M92" s="48"/>
      <c r="N92" s="134" t="str">
        <f>IFERROR(VLOOKUP(C92,'Custo Hora'!$B$3:$D$75,2,),"")</f>
        <v/>
      </c>
      <c r="O92" s="135"/>
      <c r="P92" s="160"/>
      <c r="Q92" s="160"/>
      <c r="R92" s="161"/>
      <c r="S92" s="135"/>
      <c r="T92" s="146"/>
      <c r="U92" s="146"/>
      <c r="V92" s="47">
        <f>IFERROR((VLOOKUP(C92,'Material Comprado'!$B$2:$E$411,4,FALSE)),"0")</f>
        <v>33.58</v>
      </c>
      <c r="W92" s="146">
        <f t="shared" si="13"/>
        <v>33.58</v>
      </c>
      <c r="X92" s="46"/>
      <c r="Y92" s="45"/>
      <c r="Z92" s="45"/>
      <c r="AA92" s="44"/>
      <c r="AB92" s="43" t="str">
        <f>IFERROR(((P92*VLOOKUP(C92,'Custo Hora'!$B$3:$D$75,3,)/60)*F92),"0")</f>
        <v>0</v>
      </c>
      <c r="AC92" s="43" t="str">
        <f>IFERROR(((Q92*VLOOKUP(C92,'Custo Hora'!$B$3:$D$75,3,))/(I92/J92)),"0")</f>
        <v>0</v>
      </c>
      <c r="AD92" s="42">
        <f t="shared" si="10"/>
        <v>33.58</v>
      </c>
      <c r="AE92" s="41"/>
      <c r="AF92" s="40"/>
      <c r="AG92" s="39"/>
      <c r="AH92" s="38"/>
      <c r="AI92" s="37"/>
      <c r="AJ92" s="37"/>
      <c r="AK92" s="18">
        <f t="shared" si="11"/>
        <v>4.3746420012434797E-2</v>
      </c>
      <c r="AL92" s="24">
        <v>82</v>
      </c>
    </row>
    <row r="93" spans="1:38" s="24" customFormat="1" ht="11.25" customHeight="1" outlineLevel="1" x14ac:dyDescent="0.2">
      <c r="A93" s="51"/>
      <c r="B93" s="131">
        <v>2</v>
      </c>
      <c r="C93" s="155" t="s">
        <v>258</v>
      </c>
      <c r="D93" s="132" t="str">
        <f>IFERROR(VLOOKUP(C93,'Material Comprado'!$B$4:$E$391,2,),"")</f>
        <v>EMBOLO TF 70</v>
      </c>
      <c r="E93" s="131" t="s">
        <v>181</v>
      </c>
      <c r="F93" s="140">
        <v>1</v>
      </c>
      <c r="G93" s="50"/>
      <c r="H93" s="133">
        <f t="shared" si="12"/>
        <v>2400</v>
      </c>
      <c r="I93" s="133">
        <f>'Dados de Entrada'!$K$9</f>
        <v>100</v>
      </c>
      <c r="J93" s="133">
        <f>'Dados de Entrada'!$M$9</f>
        <v>1</v>
      </c>
      <c r="K93" s="49"/>
      <c r="L93" s="38"/>
      <c r="M93" s="48"/>
      <c r="N93" s="134" t="str">
        <f>IFERROR(VLOOKUP(C93,'Custo Hora'!$B$3:$D$75,2,),"")</f>
        <v/>
      </c>
      <c r="O93" s="135"/>
      <c r="P93" s="160"/>
      <c r="Q93" s="160"/>
      <c r="R93" s="161"/>
      <c r="S93" s="135"/>
      <c r="T93" s="146"/>
      <c r="U93" s="146"/>
      <c r="V93" s="47">
        <f>IFERROR((VLOOKUP(C93,'Material Comprado'!$B$2:$E$411,4,FALSE)),"0")</f>
        <v>0</v>
      </c>
      <c r="W93" s="146">
        <f t="shared" si="13"/>
        <v>0</v>
      </c>
      <c r="X93" s="46"/>
      <c r="Y93" s="45"/>
      <c r="Z93" s="45"/>
      <c r="AA93" s="44"/>
      <c r="AB93" s="43" t="str">
        <f>IFERROR(((P93*VLOOKUP(C93,'Custo Hora'!$B$3:$D$75,3,)/60)*F93),"0")</f>
        <v>0</v>
      </c>
      <c r="AC93" s="43" t="str">
        <f>IFERROR(((Q93*VLOOKUP(C93,'Custo Hora'!$B$3:$D$75,3,))/(I93/J93)),"0")</f>
        <v>0</v>
      </c>
      <c r="AD93" s="42">
        <f t="shared" si="10"/>
        <v>0</v>
      </c>
      <c r="AE93" s="41"/>
      <c r="AF93" s="40"/>
      <c r="AG93" s="39"/>
      <c r="AH93" s="38"/>
      <c r="AI93" s="37"/>
      <c r="AJ93" s="37"/>
      <c r="AK93" s="18">
        <f t="shared" si="11"/>
        <v>0</v>
      </c>
      <c r="AL93" s="24">
        <v>83</v>
      </c>
    </row>
    <row r="94" spans="1:38" s="24" customFormat="1" ht="11.25" customHeight="1" outlineLevel="1" x14ac:dyDescent="0.2">
      <c r="A94" s="51"/>
      <c r="B94" s="131">
        <v>2</v>
      </c>
      <c r="C94" s="155" t="s">
        <v>59</v>
      </c>
      <c r="D94" s="132" t="str">
        <f>IFERROR(VLOOKUP(C94,'Material Comprado'!$B$4:$E$391,2,),"")</f>
        <v/>
      </c>
      <c r="E94" s="131" t="s">
        <v>199</v>
      </c>
      <c r="F94" s="140">
        <v>1</v>
      </c>
      <c r="G94" s="50"/>
      <c r="H94" s="133">
        <v>2400</v>
      </c>
      <c r="I94" s="133">
        <v>100</v>
      </c>
      <c r="J94" s="133">
        <v>1</v>
      </c>
      <c r="K94" s="49"/>
      <c r="L94" s="38"/>
      <c r="M94" s="48"/>
      <c r="N94" s="134" t="str">
        <f>IFERROR(VLOOKUP(C94,'Custo Hora'!$B$3:$D$75,2,),"")</f>
        <v>APC001 - ARMAZENAMENTO PRODUTO</v>
      </c>
      <c r="O94" s="135"/>
      <c r="P94" s="160"/>
      <c r="Q94" s="160"/>
      <c r="R94" s="161"/>
      <c r="S94" s="135"/>
      <c r="T94" s="146"/>
      <c r="U94" s="146"/>
      <c r="V94" s="47" t="str">
        <f>IFERROR((VLOOKUP(C94,'Material Comprado'!$B$2:$E$411,4,FALSE)),"0")</f>
        <v>0</v>
      </c>
      <c r="W94" s="146">
        <f t="shared" si="13"/>
        <v>0</v>
      </c>
      <c r="X94" s="46"/>
      <c r="Y94" s="45"/>
      <c r="Z94" s="45"/>
      <c r="AA94" s="44"/>
      <c r="AB94" s="43">
        <f>IFERROR(((P94*VLOOKUP(C94,'Custo Hora'!$B$3:$D$75,3,)/60)*F94),"0")</f>
        <v>0</v>
      </c>
      <c r="AC94" s="43">
        <f>IFERROR(((Q94*VLOOKUP(C94,'Custo Hora'!$B$3:$D$75,3,))/(I94/J94)),"0")</f>
        <v>0</v>
      </c>
      <c r="AD94" s="42">
        <f t="shared" si="10"/>
        <v>0</v>
      </c>
      <c r="AE94" s="41"/>
      <c r="AF94" s="40"/>
      <c r="AG94" s="39"/>
      <c r="AH94" s="38"/>
      <c r="AI94" s="37"/>
      <c r="AJ94" s="37"/>
      <c r="AK94" s="18">
        <f t="shared" si="11"/>
        <v>0</v>
      </c>
      <c r="AL94" s="24">
        <v>84</v>
      </c>
    </row>
    <row r="95" spans="1:38" s="24" customFormat="1" ht="11.25" customHeight="1" outlineLevel="1" x14ac:dyDescent="0.2">
      <c r="A95" s="51"/>
      <c r="B95" s="131">
        <v>2</v>
      </c>
      <c r="C95" s="155" t="s">
        <v>6</v>
      </c>
      <c r="D95" s="132" t="str">
        <f>IFERROR(VLOOKUP(C95,'Material Comprado'!$B$4:$E$391,2,),"")</f>
        <v/>
      </c>
      <c r="E95" s="131" t="s">
        <v>199</v>
      </c>
      <c r="F95" s="140">
        <v>1</v>
      </c>
      <c r="G95" s="50"/>
      <c r="H95" s="133">
        <v>2400</v>
      </c>
      <c r="I95" s="133">
        <v>100</v>
      </c>
      <c r="J95" s="133">
        <v>1</v>
      </c>
      <c r="K95" s="49"/>
      <c r="L95" s="38"/>
      <c r="M95" s="48"/>
      <c r="N95" s="134" t="str">
        <f>IFERROR(VLOOKUP(C95,'Custo Hora'!$B$3:$D$75,2,),"")</f>
        <v>SER001 - SRF.H.60.01 SERRA FIT</v>
      </c>
      <c r="O95" s="135"/>
      <c r="P95" s="160">
        <v>2</v>
      </c>
      <c r="Q95" s="160">
        <v>0.5</v>
      </c>
      <c r="R95" s="161"/>
      <c r="S95" s="135"/>
      <c r="T95" s="146"/>
      <c r="U95" s="146"/>
      <c r="V95" s="47" t="str">
        <f>IFERROR((VLOOKUP(C95,'Material Comprado'!$B$2:$E$411,4,FALSE)),"0")</f>
        <v>0</v>
      </c>
      <c r="W95" s="146">
        <f t="shared" si="13"/>
        <v>0</v>
      </c>
      <c r="X95" s="46"/>
      <c r="Y95" s="45"/>
      <c r="Z95" s="45"/>
      <c r="AA95" s="44"/>
      <c r="AB95" s="43">
        <f>IFERROR(((P95*VLOOKUP(C95,'Custo Hora'!$B$3:$D$75,3,)/60)*F95),"0")</f>
        <v>2</v>
      </c>
      <c r="AC95" s="43">
        <f>IFERROR(((Q95*VLOOKUP(C95,'Custo Hora'!$B$3:$D$75,3,))/(I95/J95)),"0")</f>
        <v>0.3</v>
      </c>
      <c r="AD95" s="42">
        <f t="shared" si="10"/>
        <v>2.2999999999999998</v>
      </c>
      <c r="AE95" s="41"/>
      <c r="AF95" s="40"/>
      <c r="AG95" s="39"/>
      <c r="AH95" s="38"/>
      <c r="AI95" s="37"/>
      <c r="AJ95" s="37"/>
      <c r="AK95" s="18">
        <f t="shared" si="11"/>
        <v>2.9963301378379999E-3</v>
      </c>
      <c r="AL95" s="24">
        <v>85</v>
      </c>
    </row>
    <row r="96" spans="1:38" s="24" customFormat="1" ht="11.25" customHeight="1" outlineLevel="1" x14ac:dyDescent="0.2">
      <c r="A96" s="51"/>
      <c r="B96" s="131">
        <v>2</v>
      </c>
      <c r="C96" s="155" t="s">
        <v>10</v>
      </c>
      <c r="D96" s="132" t="str">
        <f>IFERROR(VLOOKUP(C96,'Material Comprado'!$B$4:$E$391,2,),"")</f>
        <v/>
      </c>
      <c r="E96" s="131" t="s">
        <v>199</v>
      </c>
      <c r="F96" s="140">
        <v>1</v>
      </c>
      <c r="G96" s="50"/>
      <c r="H96" s="133">
        <v>2400</v>
      </c>
      <c r="I96" s="133">
        <v>100</v>
      </c>
      <c r="J96" s="133">
        <v>1</v>
      </c>
      <c r="K96" s="49"/>
      <c r="L96" s="38"/>
      <c r="M96" s="48"/>
      <c r="N96" s="134" t="str">
        <f>IFERROR(VLOOKUP(C96,'Custo Hora'!$B$3:$D$75,2,),"")</f>
        <v>TOR003 -  T.CNC.H.10.26 TORNO</v>
      </c>
      <c r="O96" s="135"/>
      <c r="P96" s="160">
        <v>2.5</v>
      </c>
      <c r="Q96" s="160">
        <v>1</v>
      </c>
      <c r="R96" s="161"/>
      <c r="S96" s="135"/>
      <c r="T96" s="146"/>
      <c r="U96" s="146"/>
      <c r="V96" s="47" t="str">
        <f>IFERROR((VLOOKUP(C96,'Material Comprado'!$B$2:$E$411,4,FALSE)),"0")</f>
        <v>0</v>
      </c>
      <c r="W96" s="146">
        <f t="shared" si="13"/>
        <v>0</v>
      </c>
      <c r="X96" s="46"/>
      <c r="Y96" s="45"/>
      <c r="Z96" s="45"/>
      <c r="AA96" s="44"/>
      <c r="AB96" s="43">
        <f>IFERROR(((P96*VLOOKUP(C96,'Custo Hora'!$B$3:$D$75,3,)/60)*F96),"0")</f>
        <v>4.166666666666667</v>
      </c>
      <c r="AC96" s="43">
        <f>IFERROR(((Q96*VLOOKUP(C96,'Custo Hora'!$B$3:$D$75,3,))/(I96/J96)),"0")</f>
        <v>1</v>
      </c>
      <c r="AD96" s="42">
        <f t="shared" si="10"/>
        <v>5.166666666666667</v>
      </c>
      <c r="AE96" s="41"/>
      <c r="AF96" s="40"/>
      <c r="AG96" s="39"/>
      <c r="AH96" s="38"/>
      <c r="AI96" s="37"/>
      <c r="AJ96" s="37"/>
      <c r="AK96" s="18">
        <f t="shared" si="11"/>
        <v>6.7308865415201457E-3</v>
      </c>
      <c r="AL96" s="24">
        <v>86</v>
      </c>
    </row>
    <row r="97" spans="1:38" s="24" customFormat="1" ht="11.25" customHeight="1" outlineLevel="1" x14ac:dyDescent="0.2">
      <c r="A97" s="51"/>
      <c r="B97" s="131">
        <v>2</v>
      </c>
      <c r="C97" s="155" t="s">
        <v>39</v>
      </c>
      <c r="D97" s="132" t="str">
        <f>IFERROR(VLOOKUP(C97,'Material Comprado'!$B$4:$E$391,2,),"")</f>
        <v/>
      </c>
      <c r="E97" s="131" t="s">
        <v>199</v>
      </c>
      <c r="F97" s="140">
        <v>1</v>
      </c>
      <c r="G97" s="50"/>
      <c r="H97" s="133">
        <v>2400</v>
      </c>
      <c r="I97" s="133">
        <v>100</v>
      </c>
      <c r="J97" s="133">
        <v>1</v>
      </c>
      <c r="K97" s="49"/>
      <c r="L97" s="38"/>
      <c r="M97" s="48"/>
      <c r="N97" s="134" t="str">
        <f>IFERROR(VLOOKUP(C97,'Custo Hora'!$B$3:$D$75,2,),"")</f>
        <v>REB001 - RB.CV.001 REBARBADORA</v>
      </c>
      <c r="O97" s="135"/>
      <c r="P97" s="160">
        <v>1.75</v>
      </c>
      <c r="Q97" s="160">
        <v>0.25</v>
      </c>
      <c r="R97" s="161"/>
      <c r="S97" s="135"/>
      <c r="T97" s="146"/>
      <c r="U97" s="146"/>
      <c r="V97" s="47" t="str">
        <f>IFERROR((VLOOKUP(C97,'Material Comprado'!$B$2:$E$411,4,FALSE)),"0")</f>
        <v>0</v>
      </c>
      <c r="W97" s="146">
        <f t="shared" si="13"/>
        <v>0</v>
      </c>
      <c r="X97" s="46"/>
      <c r="Y97" s="45"/>
      <c r="Z97" s="45"/>
      <c r="AA97" s="44"/>
      <c r="AB97" s="43">
        <f>IFERROR(((P97*VLOOKUP(C97,'Custo Hora'!$B$3:$D$75,3,)/60)*F97),"0")</f>
        <v>2.0416666666666665</v>
      </c>
      <c r="AC97" s="43">
        <f>IFERROR(((Q97*VLOOKUP(C97,'Custo Hora'!$B$3:$D$75,3,))/(I97/J97)),"0")</f>
        <v>0.17499999999999999</v>
      </c>
      <c r="AD97" s="42">
        <f t="shared" si="10"/>
        <v>2.2166666666666663</v>
      </c>
      <c r="AE97" s="41"/>
      <c r="AF97" s="40"/>
      <c r="AG97" s="39"/>
      <c r="AH97" s="38"/>
      <c r="AI97" s="37"/>
      <c r="AJ97" s="37"/>
      <c r="AK97" s="18">
        <f t="shared" si="11"/>
        <v>2.8877674516844488E-3</v>
      </c>
      <c r="AL97" s="24">
        <v>87</v>
      </c>
    </row>
    <row r="98" spans="1:38" s="24" customFormat="1" ht="11.25" customHeight="1" outlineLevel="1" x14ac:dyDescent="0.2">
      <c r="A98" s="51"/>
      <c r="B98" s="131">
        <v>2</v>
      </c>
      <c r="C98" s="155" t="s">
        <v>59</v>
      </c>
      <c r="D98" s="132" t="str">
        <f>IFERROR(VLOOKUP(C98,'Material Comprado'!$B$4:$E$391,2,),"")</f>
        <v/>
      </c>
      <c r="E98" s="131" t="s">
        <v>199</v>
      </c>
      <c r="F98" s="140">
        <v>1</v>
      </c>
      <c r="G98" s="50"/>
      <c r="H98" s="133">
        <v>2400</v>
      </c>
      <c r="I98" s="133">
        <v>100</v>
      </c>
      <c r="J98" s="133">
        <v>1</v>
      </c>
      <c r="K98" s="49"/>
      <c r="L98" s="38"/>
      <c r="M98" s="48"/>
      <c r="N98" s="134" t="str">
        <f>IFERROR(VLOOKUP(C98,'Custo Hora'!$B$3:$D$75,2,),"")</f>
        <v>APC001 - ARMAZENAMENTO PRODUTO</v>
      </c>
      <c r="O98" s="135"/>
      <c r="P98" s="160"/>
      <c r="Q98" s="160"/>
      <c r="R98" s="161"/>
      <c r="S98" s="135"/>
      <c r="T98" s="146"/>
      <c r="U98" s="146"/>
      <c r="V98" s="47" t="str">
        <f>IFERROR((VLOOKUP(C98,'Material Comprado'!$B$2:$E$411,4,FALSE)),"0")</f>
        <v>0</v>
      </c>
      <c r="W98" s="146">
        <f t="shared" si="13"/>
        <v>0</v>
      </c>
      <c r="X98" s="46"/>
      <c r="Y98" s="45"/>
      <c r="Z98" s="45"/>
      <c r="AA98" s="44"/>
      <c r="AB98" s="43">
        <f>IFERROR(((P98*VLOOKUP(C98,'Custo Hora'!$B$3:$D$75,3,)/60)*F98),"0")</f>
        <v>0</v>
      </c>
      <c r="AC98" s="43">
        <f>IFERROR(((Q98*VLOOKUP(C98,'Custo Hora'!$B$3:$D$75,3,))/(I98/J98)),"0")</f>
        <v>0</v>
      </c>
      <c r="AD98" s="42">
        <f t="shared" si="10"/>
        <v>0</v>
      </c>
      <c r="AE98" s="41"/>
      <c r="AF98" s="40"/>
      <c r="AG98" s="39"/>
      <c r="AH98" s="38"/>
      <c r="AI98" s="37"/>
      <c r="AJ98" s="37"/>
      <c r="AK98" s="18">
        <f t="shared" si="11"/>
        <v>0</v>
      </c>
      <c r="AL98" s="24">
        <v>88</v>
      </c>
    </row>
    <row r="99" spans="1:38" s="24" customFormat="1" ht="11.25" customHeight="1" outlineLevel="1" x14ac:dyDescent="0.2">
      <c r="A99" s="51"/>
      <c r="B99" s="131">
        <v>3</v>
      </c>
      <c r="C99" s="132" t="s">
        <v>197</v>
      </c>
      <c r="D99" s="132" t="str">
        <f>IFERROR(VLOOKUP(C99,'Material Comprado'!$B$4:$E$391,2,),"")</f>
        <v>ACO RED TREF SAE 1045 Ø28,57 X 6000MM</v>
      </c>
      <c r="E99" s="131" t="s">
        <v>199</v>
      </c>
      <c r="F99" s="140">
        <v>0.10100000000000001</v>
      </c>
      <c r="G99" s="50"/>
      <c r="H99" s="133">
        <f>I99*12*2</f>
        <v>2400</v>
      </c>
      <c r="I99" s="133">
        <f>'Dados de Entrada'!$K$9</f>
        <v>100</v>
      </c>
      <c r="J99" s="133">
        <f>'Dados de Entrada'!$M$9</f>
        <v>1</v>
      </c>
      <c r="K99" s="49"/>
      <c r="L99" s="38"/>
      <c r="M99" s="48"/>
      <c r="N99" s="134" t="str">
        <f>IFERROR(VLOOKUP(C99,'Custo Hora'!$B$3:$D$75,2,),"")</f>
        <v/>
      </c>
      <c r="O99" s="135"/>
      <c r="P99" s="160"/>
      <c r="Q99" s="160"/>
      <c r="R99" s="161"/>
      <c r="S99" s="135"/>
      <c r="T99" s="146"/>
      <c r="U99" s="146"/>
      <c r="V99" s="47">
        <f>IFERROR((VLOOKUP(C99,'Material Comprado'!$B$2:$E$411,4,FALSE)),"0")</f>
        <v>10.24</v>
      </c>
      <c r="W99" s="146">
        <f t="shared" si="13"/>
        <v>1.03424</v>
      </c>
      <c r="X99" s="46"/>
      <c r="Y99" s="45"/>
      <c r="Z99" s="45"/>
      <c r="AA99" s="44"/>
      <c r="AB99" s="43" t="str">
        <f>IFERROR(((P99*VLOOKUP(C99,'Custo Hora'!$B$3:$D$75,3,)/60)*F99),"0")</f>
        <v>0</v>
      </c>
      <c r="AC99" s="43" t="str">
        <f>IFERROR(((Q99*VLOOKUP(C99,'Custo Hora'!$B$3:$D$75,3,))/(I99/J99)),"0")</f>
        <v>0</v>
      </c>
      <c r="AD99" s="42">
        <f t="shared" si="10"/>
        <v>1.03424</v>
      </c>
      <c r="AE99" s="41"/>
      <c r="AF99" s="40"/>
      <c r="AG99" s="39"/>
      <c r="AH99" s="38"/>
      <c r="AI99" s="37"/>
      <c r="AJ99" s="37"/>
      <c r="AK99" s="18">
        <f t="shared" si="11"/>
        <v>1.3473584703293797E-3</v>
      </c>
      <c r="AL99" s="24">
        <v>89</v>
      </c>
    </row>
    <row r="100" spans="1:38" s="24" customFormat="1" ht="11.25" customHeight="1" outlineLevel="1" x14ac:dyDescent="0.2">
      <c r="A100" s="51"/>
      <c r="B100" s="131">
        <v>2</v>
      </c>
      <c r="C100" s="132" t="s">
        <v>260</v>
      </c>
      <c r="D100" s="132" t="str">
        <f>IFERROR(VLOOKUP(C100,'Material Comprado'!$B$4:$E$391,2,),"")</f>
        <v>CALCO ESPESSURA 7.2MM</v>
      </c>
      <c r="E100" s="131" t="s">
        <v>199</v>
      </c>
      <c r="F100" s="140">
        <v>1</v>
      </c>
      <c r="G100" s="50"/>
      <c r="H100" s="133">
        <f>I100*12*2</f>
        <v>2400</v>
      </c>
      <c r="I100" s="133">
        <f>'Dados de Entrada'!$K$9</f>
        <v>100</v>
      </c>
      <c r="J100" s="133">
        <f>'Dados de Entrada'!$M$9</f>
        <v>1</v>
      </c>
      <c r="K100" s="49"/>
      <c r="L100" s="38"/>
      <c r="M100" s="48"/>
      <c r="N100" s="134" t="str">
        <f>IFERROR(VLOOKUP(C100,'Custo Hora'!$B$3:$D$75,2,),"")</f>
        <v/>
      </c>
      <c r="O100" s="135"/>
      <c r="P100" s="160"/>
      <c r="Q100" s="160"/>
      <c r="R100" s="161"/>
      <c r="S100" s="135"/>
      <c r="T100" s="146"/>
      <c r="U100" s="146"/>
      <c r="V100" s="47">
        <f>IFERROR((VLOOKUP(C100,'Material Comprado'!$B$2:$E$411,4,FALSE)),"0")</f>
        <v>0</v>
      </c>
      <c r="W100" s="146">
        <f t="shared" si="13"/>
        <v>0</v>
      </c>
      <c r="X100" s="46"/>
      <c r="Y100" s="45"/>
      <c r="Z100" s="45"/>
      <c r="AA100" s="44"/>
      <c r="AB100" s="43" t="str">
        <f>IFERROR(((P100*VLOOKUP(C100,'Custo Hora'!$B$3:$D$75,3,)/60)*F100),"0")</f>
        <v>0</v>
      </c>
      <c r="AC100" s="43" t="str">
        <f>IFERROR(((Q100*VLOOKUP(C100,'Custo Hora'!$B$3:$D$75,3,))/(I100/J100)),"0")</f>
        <v>0</v>
      </c>
      <c r="AD100" s="42">
        <f t="shared" si="10"/>
        <v>0</v>
      </c>
      <c r="AE100" s="41"/>
      <c r="AF100" s="40"/>
      <c r="AG100" s="39"/>
      <c r="AH100" s="38"/>
      <c r="AI100" s="37"/>
      <c r="AJ100" s="37"/>
      <c r="AK100" s="18">
        <f t="shared" si="11"/>
        <v>0</v>
      </c>
      <c r="AL100" s="24">
        <v>90</v>
      </c>
    </row>
    <row r="101" spans="1:38" s="24" customFormat="1" ht="11.25" customHeight="1" outlineLevel="1" x14ac:dyDescent="0.2">
      <c r="A101" s="51"/>
      <c r="B101" s="131">
        <v>2</v>
      </c>
      <c r="C101" s="155" t="s">
        <v>59</v>
      </c>
      <c r="D101" s="132" t="str">
        <f>IFERROR(VLOOKUP(C101,'Material Comprado'!$B$4:$E$391,2,),"")</f>
        <v/>
      </c>
      <c r="E101" s="131" t="s">
        <v>199</v>
      </c>
      <c r="F101" s="140">
        <v>1</v>
      </c>
      <c r="G101" s="50"/>
      <c r="H101" s="133">
        <v>2400</v>
      </c>
      <c r="I101" s="133">
        <v>100</v>
      </c>
      <c r="J101" s="133">
        <v>1</v>
      </c>
      <c r="K101" s="49"/>
      <c r="L101" s="38"/>
      <c r="M101" s="48"/>
      <c r="N101" s="134" t="str">
        <f>IFERROR(VLOOKUP(C101,'Custo Hora'!$B$3:$D$75,2,),"")</f>
        <v>APC001 - ARMAZENAMENTO PRODUTO</v>
      </c>
      <c r="O101" s="135"/>
      <c r="P101" s="160"/>
      <c r="Q101" s="160"/>
      <c r="R101" s="161"/>
      <c r="S101" s="135"/>
      <c r="T101" s="146"/>
      <c r="U101" s="146"/>
      <c r="V101" s="47" t="str">
        <f>IFERROR((VLOOKUP(C101,'Material Comprado'!$B$2:$E$411,4,FALSE)),"0")</f>
        <v>0</v>
      </c>
      <c r="W101" s="146">
        <f t="shared" si="13"/>
        <v>0</v>
      </c>
      <c r="X101" s="46"/>
      <c r="Y101" s="45"/>
      <c r="Z101" s="45"/>
      <c r="AA101" s="44"/>
      <c r="AB101" s="43">
        <f>IFERROR(((P101*VLOOKUP(C101,'Custo Hora'!$B$3:$D$75,3,)/60)*F101),"0")</f>
        <v>0</v>
      </c>
      <c r="AC101" s="43">
        <f>IFERROR(((Q101*VLOOKUP(C101,'Custo Hora'!$B$3:$D$75,3,))/(I101/J101)),"0")</f>
        <v>0</v>
      </c>
      <c r="AD101" s="42">
        <f t="shared" si="10"/>
        <v>0</v>
      </c>
      <c r="AE101" s="41"/>
      <c r="AF101" s="40"/>
      <c r="AG101" s="39"/>
      <c r="AH101" s="38"/>
      <c r="AI101" s="37"/>
      <c r="AJ101" s="37"/>
      <c r="AK101" s="18">
        <f t="shared" si="11"/>
        <v>0</v>
      </c>
      <c r="AL101" s="24">
        <v>91</v>
      </c>
    </row>
    <row r="102" spans="1:38" s="24" customFormat="1" ht="11.25" customHeight="1" outlineLevel="1" x14ac:dyDescent="0.2">
      <c r="A102" s="51"/>
      <c r="B102" s="131">
        <v>2</v>
      </c>
      <c r="C102" s="155" t="s">
        <v>6</v>
      </c>
      <c r="D102" s="132" t="str">
        <f>IFERROR(VLOOKUP(C102,'Material Comprado'!$B$4:$E$391,2,),"")</f>
        <v/>
      </c>
      <c r="E102" s="131" t="s">
        <v>199</v>
      </c>
      <c r="F102" s="140">
        <v>1</v>
      </c>
      <c r="G102" s="50"/>
      <c r="H102" s="133">
        <v>2400</v>
      </c>
      <c r="I102" s="133">
        <v>100</v>
      </c>
      <c r="J102" s="133">
        <v>1</v>
      </c>
      <c r="K102" s="49"/>
      <c r="L102" s="38"/>
      <c r="M102" s="48"/>
      <c r="N102" s="134" t="str">
        <f>IFERROR(VLOOKUP(C102,'Custo Hora'!$B$3:$D$75,2,),"")</f>
        <v>SER001 - SRF.H.60.01 SERRA FIT</v>
      </c>
      <c r="O102" s="135"/>
      <c r="P102" s="160">
        <v>1</v>
      </c>
      <c r="Q102" s="160">
        <v>0.15</v>
      </c>
      <c r="R102" s="161"/>
      <c r="S102" s="135"/>
      <c r="T102" s="146"/>
      <c r="U102" s="146"/>
      <c r="V102" s="47" t="str">
        <f>IFERROR((VLOOKUP(C102,'Material Comprado'!$B$2:$E$411,4,FALSE)),"0")</f>
        <v>0</v>
      </c>
      <c r="W102" s="146">
        <f t="shared" si="13"/>
        <v>0</v>
      </c>
      <c r="X102" s="46"/>
      <c r="Y102" s="45"/>
      <c r="Z102" s="45"/>
      <c r="AA102" s="44"/>
      <c r="AB102" s="43">
        <f>IFERROR(((P102*VLOOKUP(C102,'Custo Hora'!$B$3:$D$75,3,)/60)*F102),"0")</f>
        <v>1</v>
      </c>
      <c r="AC102" s="43">
        <f>IFERROR(((Q102*VLOOKUP(C102,'Custo Hora'!$B$3:$D$75,3,))/(I102/J102)),"0")</f>
        <v>0.09</v>
      </c>
      <c r="AD102" s="42">
        <f t="shared" si="10"/>
        <v>1.0900000000000001</v>
      </c>
      <c r="AE102" s="41"/>
      <c r="AF102" s="40"/>
      <c r="AG102" s="39"/>
      <c r="AH102" s="38"/>
      <c r="AI102" s="37"/>
      <c r="AJ102" s="37"/>
      <c r="AK102" s="18">
        <f t="shared" si="11"/>
        <v>1.4199999348884437E-3</v>
      </c>
      <c r="AL102" s="24">
        <v>92</v>
      </c>
    </row>
    <row r="103" spans="1:38" s="24" customFormat="1" ht="11.25" customHeight="1" outlineLevel="1" x14ac:dyDescent="0.2">
      <c r="A103" s="51"/>
      <c r="B103" s="131">
        <v>2</v>
      </c>
      <c r="C103" s="155" t="s">
        <v>10</v>
      </c>
      <c r="D103" s="132" t="str">
        <f>IFERROR(VLOOKUP(C103,'Material Comprado'!$B$4:$E$391,2,),"")</f>
        <v/>
      </c>
      <c r="E103" s="131" t="s">
        <v>199</v>
      </c>
      <c r="F103" s="140">
        <v>1</v>
      </c>
      <c r="G103" s="50"/>
      <c r="H103" s="133">
        <v>2400</v>
      </c>
      <c r="I103" s="133">
        <v>100</v>
      </c>
      <c r="J103" s="133">
        <v>1</v>
      </c>
      <c r="K103" s="49"/>
      <c r="L103" s="38"/>
      <c r="M103" s="48"/>
      <c r="N103" s="134" t="str">
        <f>IFERROR(VLOOKUP(C103,'Custo Hora'!$B$3:$D$75,2,),"")</f>
        <v>TOR003 -  T.CNC.H.10.26 TORNO</v>
      </c>
      <c r="O103" s="135"/>
      <c r="P103" s="160">
        <v>0.33</v>
      </c>
      <c r="Q103" s="160">
        <v>0.5</v>
      </c>
      <c r="R103" s="161"/>
      <c r="S103" s="135"/>
      <c r="T103" s="146"/>
      <c r="U103" s="146"/>
      <c r="V103" s="47" t="str">
        <f>IFERROR((VLOOKUP(C103,'Material Comprado'!$B$2:$E$411,4,FALSE)),"0")</f>
        <v>0</v>
      </c>
      <c r="W103" s="146">
        <f t="shared" si="13"/>
        <v>0</v>
      </c>
      <c r="X103" s="46"/>
      <c r="Y103" s="45"/>
      <c r="Z103" s="45"/>
      <c r="AA103" s="44"/>
      <c r="AB103" s="43">
        <f>IFERROR(((P103*VLOOKUP(C103,'Custo Hora'!$B$3:$D$75,3,)/60)*F103),"0")</f>
        <v>0.55000000000000004</v>
      </c>
      <c r="AC103" s="43">
        <f>IFERROR(((Q103*VLOOKUP(C103,'Custo Hora'!$B$3:$D$75,3,))/(I103/J103)),"0")</f>
        <v>0.5</v>
      </c>
      <c r="AD103" s="42">
        <f t="shared" si="10"/>
        <v>1.05</v>
      </c>
      <c r="AE103" s="41"/>
      <c r="AF103" s="40"/>
      <c r="AG103" s="39"/>
      <c r="AH103" s="38"/>
      <c r="AI103" s="37"/>
      <c r="AJ103" s="37"/>
      <c r="AK103" s="18">
        <f t="shared" si="11"/>
        <v>1.3678898455347392E-3</v>
      </c>
      <c r="AL103" s="24">
        <v>93</v>
      </c>
    </row>
    <row r="104" spans="1:38" s="24" customFormat="1" ht="11.25" customHeight="1" outlineLevel="1" x14ac:dyDescent="0.2">
      <c r="A104" s="51"/>
      <c r="B104" s="131">
        <v>2</v>
      </c>
      <c r="C104" s="155" t="s">
        <v>26</v>
      </c>
      <c r="D104" s="132" t="str">
        <f>IFERROR(VLOOKUP(C104,'Material Comprado'!$B$4:$E$391,2,),"")</f>
        <v/>
      </c>
      <c r="E104" s="131" t="s">
        <v>199</v>
      </c>
      <c r="F104" s="140">
        <v>1</v>
      </c>
      <c r="G104" s="50"/>
      <c r="H104" s="133">
        <v>2400</v>
      </c>
      <c r="I104" s="133">
        <v>100</v>
      </c>
      <c r="J104" s="133">
        <v>1</v>
      </c>
      <c r="K104" s="49"/>
      <c r="L104" s="38"/>
      <c r="M104" s="48"/>
      <c r="N104" s="134" t="str">
        <f>IFERROR(VLOOKUP(C104,'Custo Hora'!$B$3:$D$75,2,),"")</f>
        <v>FU0002 - FRDB.30.16 FURADEIRA</v>
      </c>
      <c r="O104" s="135"/>
      <c r="P104" s="160">
        <v>0.5</v>
      </c>
      <c r="Q104" s="160">
        <v>0.25</v>
      </c>
      <c r="R104" s="161"/>
      <c r="S104" s="135"/>
      <c r="T104" s="146"/>
      <c r="U104" s="146"/>
      <c r="V104" s="47" t="str">
        <f>IFERROR((VLOOKUP(C104,'Material Comprado'!$B$2:$E$411,4,FALSE)),"0")</f>
        <v>0</v>
      </c>
      <c r="W104" s="146">
        <f t="shared" si="13"/>
        <v>0</v>
      </c>
      <c r="X104" s="46"/>
      <c r="Y104" s="45"/>
      <c r="Z104" s="45"/>
      <c r="AA104" s="44"/>
      <c r="AB104" s="43">
        <f>IFERROR(((P104*VLOOKUP(C104,'Custo Hora'!$B$3:$D$75,3,)/60)*F104),"0")</f>
        <v>0.5</v>
      </c>
      <c r="AC104" s="43">
        <f>IFERROR(((Q104*VLOOKUP(C104,'Custo Hora'!$B$3:$D$75,3,))/(I104/J104)),"0")</f>
        <v>0.15</v>
      </c>
      <c r="AD104" s="42">
        <f t="shared" si="10"/>
        <v>0.65</v>
      </c>
      <c r="AE104" s="41"/>
      <c r="AF104" s="40"/>
      <c r="AG104" s="39"/>
      <c r="AH104" s="38"/>
      <c r="AI104" s="37"/>
      <c r="AJ104" s="37"/>
      <c r="AK104" s="18">
        <f t="shared" si="11"/>
        <v>8.4678895199769575E-4</v>
      </c>
      <c r="AL104" s="24">
        <v>94</v>
      </c>
    </row>
    <row r="105" spans="1:38" s="24" customFormat="1" ht="11.25" customHeight="1" outlineLevel="1" x14ac:dyDescent="0.2">
      <c r="A105" s="51"/>
      <c r="B105" s="131">
        <v>2</v>
      </c>
      <c r="C105" s="155" t="s">
        <v>59</v>
      </c>
      <c r="D105" s="132" t="str">
        <f>IFERROR(VLOOKUP(C105,'Material Comprado'!$B$4:$E$391,2,),"")</f>
        <v/>
      </c>
      <c r="E105" s="131" t="s">
        <v>199</v>
      </c>
      <c r="F105" s="140">
        <v>1</v>
      </c>
      <c r="G105" s="50"/>
      <c r="H105" s="133">
        <v>2400</v>
      </c>
      <c r="I105" s="133">
        <v>100</v>
      </c>
      <c r="J105" s="133">
        <v>1</v>
      </c>
      <c r="K105" s="49"/>
      <c r="L105" s="38"/>
      <c r="M105" s="48"/>
      <c r="N105" s="134" t="str">
        <f>IFERROR(VLOOKUP(C105,'Custo Hora'!$B$3:$D$75,2,),"")</f>
        <v>APC001 - ARMAZENAMENTO PRODUTO</v>
      </c>
      <c r="O105" s="135"/>
      <c r="P105" s="160"/>
      <c r="Q105" s="160"/>
      <c r="R105" s="161"/>
      <c r="S105" s="135"/>
      <c r="T105" s="146"/>
      <c r="U105" s="146"/>
      <c r="V105" s="47" t="str">
        <f>IFERROR((VLOOKUP(C105,'Material Comprado'!$B$2:$E$411,4,FALSE)),"0")</f>
        <v>0</v>
      </c>
      <c r="W105" s="146">
        <f t="shared" si="13"/>
        <v>0</v>
      </c>
      <c r="X105" s="46"/>
      <c r="Y105" s="45"/>
      <c r="Z105" s="45"/>
      <c r="AA105" s="44"/>
      <c r="AB105" s="43">
        <f>IFERROR(((P105*VLOOKUP(C105,'Custo Hora'!$B$3:$D$75,3,)/60)*F105),"0")</f>
        <v>0</v>
      </c>
      <c r="AC105" s="43">
        <f>IFERROR(((Q105*VLOOKUP(C105,'Custo Hora'!$B$3:$D$75,3,))/(I105/J105)),"0")</f>
        <v>0</v>
      </c>
      <c r="AD105" s="42">
        <f t="shared" si="10"/>
        <v>0</v>
      </c>
      <c r="AE105" s="41"/>
      <c r="AF105" s="40"/>
      <c r="AG105" s="39"/>
      <c r="AH105" s="38"/>
      <c r="AI105" s="37"/>
      <c r="AJ105" s="37"/>
      <c r="AK105" s="18">
        <f t="shared" si="11"/>
        <v>0</v>
      </c>
      <c r="AL105" s="24">
        <v>95</v>
      </c>
    </row>
    <row r="106" spans="1:38" s="24" customFormat="1" ht="11.25" customHeight="1" outlineLevel="1" x14ac:dyDescent="0.2">
      <c r="A106" s="51"/>
      <c r="B106" s="131">
        <v>3</v>
      </c>
      <c r="C106" s="132" t="s">
        <v>198</v>
      </c>
      <c r="D106" s="132" t="str">
        <f>IFERROR(VLOOKUP(C106,'Material Comprado'!$B$4:$E$391,2,),"")</f>
        <v>ACO RED LAM SAE 1020 Ø 34,9 X 6000MM.</v>
      </c>
      <c r="E106" s="131" t="s">
        <v>199</v>
      </c>
      <c r="F106" s="140">
        <v>7.6999999999999999E-2</v>
      </c>
      <c r="G106" s="50"/>
      <c r="H106" s="133">
        <f t="shared" ref="H106:H130" si="14">I106*12*2</f>
        <v>2400</v>
      </c>
      <c r="I106" s="133">
        <f>'Dados de Entrada'!$K$9</f>
        <v>100</v>
      </c>
      <c r="J106" s="133">
        <f>'Dados de Entrada'!$M$9</f>
        <v>1</v>
      </c>
      <c r="K106" s="49"/>
      <c r="L106" s="38"/>
      <c r="M106" s="48"/>
      <c r="N106" s="134" t="str">
        <f>IFERROR(VLOOKUP(C106,'Custo Hora'!$B$3:$D$75,2,),"")</f>
        <v/>
      </c>
      <c r="O106" s="135"/>
      <c r="P106" s="160"/>
      <c r="Q106" s="160"/>
      <c r="R106" s="161"/>
      <c r="S106" s="135"/>
      <c r="T106" s="146"/>
      <c r="U106" s="146"/>
      <c r="V106" s="47">
        <f>IFERROR((VLOOKUP(C106,'Material Comprado'!$B$2:$E$411,4,FALSE)),"0")</f>
        <v>9.5</v>
      </c>
      <c r="W106" s="146">
        <f t="shared" si="13"/>
        <v>0.73150000000000004</v>
      </c>
      <c r="X106" s="46"/>
      <c r="Y106" s="45"/>
      <c r="Z106" s="45"/>
      <c r="AA106" s="44"/>
      <c r="AB106" s="43" t="str">
        <f>IFERROR(((P106*VLOOKUP(C106,'Custo Hora'!$B$3:$D$75,3,)/60)*F106),"0")</f>
        <v>0</v>
      </c>
      <c r="AC106" s="43" t="str">
        <f>IFERROR(((Q106*VLOOKUP(C106,'Custo Hora'!$B$3:$D$75,3,))/(I106/J106)),"0")</f>
        <v>0</v>
      </c>
      <c r="AD106" s="42">
        <f t="shared" si="10"/>
        <v>0.73150000000000004</v>
      </c>
      <c r="AE106" s="41"/>
      <c r="AF106" s="40"/>
      <c r="AG106" s="39"/>
      <c r="AH106" s="38"/>
      <c r="AI106" s="37"/>
      <c r="AJ106" s="37"/>
      <c r="AK106" s="18">
        <f t="shared" si="11"/>
        <v>9.5296325905586837E-4</v>
      </c>
      <c r="AL106" s="24">
        <v>96</v>
      </c>
    </row>
    <row r="107" spans="1:38" s="24" customFormat="1" ht="11.25" customHeight="1" outlineLevel="1" x14ac:dyDescent="0.2">
      <c r="A107" s="51"/>
      <c r="B107" s="131">
        <v>2</v>
      </c>
      <c r="C107" s="132" t="s">
        <v>262</v>
      </c>
      <c r="D107" s="132" t="str">
        <f>IFERROR(VLOOKUP(C107,'Material Comprado'!$B$4:$E$391,2,),"")</f>
        <v>GUARNICAO DA BASE TF 70 (0,79) - 112301</v>
      </c>
      <c r="E107" s="131" t="s">
        <v>199</v>
      </c>
      <c r="F107" s="140">
        <v>2</v>
      </c>
      <c r="G107" s="50"/>
      <c r="H107" s="133">
        <f t="shared" si="14"/>
        <v>2400</v>
      </c>
      <c r="I107" s="133">
        <f>'Dados de Entrada'!$K$9</f>
        <v>100</v>
      </c>
      <c r="J107" s="133">
        <f>'Dados de Entrada'!$M$9</f>
        <v>1</v>
      </c>
      <c r="K107" s="49"/>
      <c r="L107" s="38"/>
      <c r="M107" s="48"/>
      <c r="N107" s="134" t="str">
        <f>IFERROR(VLOOKUP(C107,'Custo Hora'!$B$3:$D$75,2,),"")</f>
        <v/>
      </c>
      <c r="O107" s="135"/>
      <c r="P107" s="160"/>
      <c r="Q107" s="160"/>
      <c r="R107" s="161"/>
      <c r="S107" s="135"/>
      <c r="T107" s="146"/>
      <c r="U107" s="146"/>
      <c r="V107" s="47">
        <f>IFERROR((VLOOKUP(C107,'Material Comprado'!$B$2:$E$411,4,FALSE)),"0")</f>
        <v>2.35</v>
      </c>
      <c r="W107" s="146">
        <f t="shared" si="13"/>
        <v>4.7</v>
      </c>
      <c r="X107" s="46"/>
      <c r="Y107" s="45"/>
      <c r="Z107" s="45"/>
      <c r="AA107" s="44"/>
      <c r="AB107" s="43" t="str">
        <f>IFERROR(((P107*VLOOKUP(C107,'Custo Hora'!$B$3:$D$75,3,)/60)*F107),"0")</f>
        <v>0</v>
      </c>
      <c r="AC107" s="43" t="str">
        <f>IFERROR(((Q107*VLOOKUP(C107,'Custo Hora'!$B$3:$D$75,3,))/(I107/J107)),"0")</f>
        <v>0</v>
      </c>
      <c r="AD107" s="42">
        <f t="shared" ref="AD107:AD138" si="15">W107+AB107+AC107+X107</f>
        <v>4.7</v>
      </c>
      <c r="AE107" s="41"/>
      <c r="AF107" s="40"/>
      <c r="AG107" s="39"/>
      <c r="AH107" s="38"/>
      <c r="AI107" s="37"/>
      <c r="AJ107" s="37"/>
      <c r="AK107" s="18">
        <f t="shared" ref="AK107:AK138" si="16">AD107/$AD$211</f>
        <v>6.1229354990602614E-3</v>
      </c>
      <c r="AL107" s="24">
        <v>97</v>
      </c>
    </row>
    <row r="108" spans="1:38" s="24" customFormat="1" ht="11.25" customHeight="1" outlineLevel="1" x14ac:dyDescent="0.2">
      <c r="A108" s="51"/>
      <c r="B108" s="131">
        <v>2</v>
      </c>
      <c r="C108" s="132" t="s">
        <v>264</v>
      </c>
      <c r="D108" s="132" t="str">
        <f>IFERROR(VLOOKUP(C108,'Material Comprado'!$B$4:$E$391,2,),"")</f>
        <v>GUARNICAO DA BASE TF70 (0,397) C4243 - 112.329</v>
      </c>
      <c r="E108" s="131" t="s">
        <v>181</v>
      </c>
      <c r="F108" s="140">
        <v>1</v>
      </c>
      <c r="G108" s="50"/>
      <c r="H108" s="133">
        <f t="shared" si="14"/>
        <v>2400</v>
      </c>
      <c r="I108" s="133">
        <f>'Dados de Entrada'!$K$9</f>
        <v>100</v>
      </c>
      <c r="J108" s="133">
        <f>'Dados de Entrada'!$M$9</f>
        <v>1</v>
      </c>
      <c r="K108" s="49"/>
      <c r="L108" s="38"/>
      <c r="M108" s="48"/>
      <c r="N108" s="134" t="str">
        <f>IFERROR(VLOOKUP(C108,'Custo Hora'!$B$3:$D$75,2,),"")</f>
        <v/>
      </c>
      <c r="O108" s="135"/>
      <c r="P108" s="160"/>
      <c r="Q108" s="160"/>
      <c r="R108" s="161"/>
      <c r="S108" s="135"/>
      <c r="T108" s="146"/>
      <c r="U108" s="146"/>
      <c r="V108" s="47">
        <f>IFERROR((VLOOKUP(C108,'Material Comprado'!$B$2:$E$411,4,FALSE)),"0")</f>
        <v>1.64</v>
      </c>
      <c r="W108" s="146">
        <f t="shared" si="13"/>
        <v>1.64</v>
      </c>
      <c r="X108" s="46"/>
      <c r="Y108" s="45"/>
      <c r="Z108" s="45"/>
      <c r="AA108" s="44"/>
      <c r="AB108" s="43" t="str">
        <f>IFERROR(((P108*VLOOKUP(C108,'Custo Hora'!$B$3:$D$75,3,)/60)*F108),"0")</f>
        <v>0</v>
      </c>
      <c r="AC108" s="43" t="str">
        <f>IFERROR(((Q108*VLOOKUP(C108,'Custo Hora'!$B$3:$D$75,3,))/(I108/J108)),"0")</f>
        <v>0</v>
      </c>
      <c r="AD108" s="42">
        <f t="shared" si="15"/>
        <v>1.64</v>
      </c>
      <c r="AE108" s="41"/>
      <c r="AF108" s="40"/>
      <c r="AG108" s="39"/>
      <c r="AH108" s="38"/>
      <c r="AI108" s="37"/>
      <c r="AJ108" s="37"/>
      <c r="AK108" s="18">
        <f t="shared" si="16"/>
        <v>2.136513663501878E-3</v>
      </c>
      <c r="AL108" s="24">
        <v>98</v>
      </c>
    </row>
    <row r="109" spans="1:38" s="24" customFormat="1" ht="11.25" customHeight="1" outlineLevel="1" x14ac:dyDescent="0.2">
      <c r="A109" s="51"/>
      <c r="B109" s="131">
        <v>2</v>
      </c>
      <c r="C109" s="180" t="s">
        <v>266</v>
      </c>
      <c r="D109" s="132" t="str">
        <f>IFERROR(VLOOKUP(C109,'Material Comprado'!$B$4:$E$391,2,),"")</f>
        <v>PRISIONEIRO 3/8-16 UNC X 50</v>
      </c>
      <c r="E109" s="131" t="s">
        <v>183</v>
      </c>
      <c r="F109" s="140">
        <v>6</v>
      </c>
      <c r="G109" s="50"/>
      <c r="H109" s="133">
        <f t="shared" si="14"/>
        <v>2400</v>
      </c>
      <c r="I109" s="133">
        <f>'Dados de Entrada'!$K$9</f>
        <v>100</v>
      </c>
      <c r="J109" s="133">
        <f>'Dados de Entrada'!$M$9</f>
        <v>1</v>
      </c>
      <c r="K109" s="49"/>
      <c r="L109" s="38"/>
      <c r="M109" s="48"/>
      <c r="N109" s="134" t="str">
        <f>IFERROR(VLOOKUP(C109,'Custo Hora'!$B$3:$D$75,2,),"")</f>
        <v/>
      </c>
      <c r="O109" s="135"/>
      <c r="P109" s="160"/>
      <c r="Q109" s="160"/>
      <c r="R109" s="161"/>
      <c r="S109" s="135"/>
      <c r="T109" s="146"/>
      <c r="U109" s="146"/>
      <c r="V109" s="47">
        <f>IFERROR((VLOOKUP(C109,'Material Comprado'!$B$2:$E$411,4,FALSE)),"0")</f>
        <v>1.0900000000000001</v>
      </c>
      <c r="W109" s="146">
        <f t="shared" si="13"/>
        <v>6.5400000000000009</v>
      </c>
      <c r="X109" s="46"/>
      <c r="Y109" s="45"/>
      <c r="Z109" s="45"/>
      <c r="AA109" s="44"/>
      <c r="AB109" s="43" t="str">
        <f>IFERROR(((P109*VLOOKUP(C109,'Custo Hora'!$B$3:$D$75,3,)/60)*F109),"0")</f>
        <v>0</v>
      </c>
      <c r="AC109" s="43" t="str">
        <f>IFERROR(((Q109*VLOOKUP(C109,'Custo Hora'!$B$3:$D$75,3,))/(I109/J109)),"0")</f>
        <v>0</v>
      </c>
      <c r="AD109" s="42">
        <f t="shared" si="15"/>
        <v>6.5400000000000009</v>
      </c>
      <c r="AE109" s="41"/>
      <c r="AF109" s="40"/>
      <c r="AG109" s="39"/>
      <c r="AH109" s="38"/>
      <c r="AI109" s="37"/>
      <c r="AJ109" s="37"/>
      <c r="AK109" s="18">
        <f t="shared" si="16"/>
        <v>8.5199996093306626E-3</v>
      </c>
      <c r="AL109" s="24">
        <v>99</v>
      </c>
    </row>
    <row r="110" spans="1:38" s="24" customFormat="1" ht="11.25" customHeight="1" outlineLevel="1" x14ac:dyDescent="0.2">
      <c r="A110" s="51"/>
      <c r="B110" s="131">
        <v>2</v>
      </c>
      <c r="C110" s="132" t="s">
        <v>267</v>
      </c>
      <c r="D110" s="132" t="str">
        <f>IFERROR(VLOOKUP(C110,'Material Comprado'!$B$4:$E$391,2,),"")</f>
        <v>KIT TOMADA  DE FORCA T70</v>
      </c>
      <c r="E110" s="131" t="s">
        <v>199</v>
      </c>
      <c r="F110" s="140">
        <v>1</v>
      </c>
      <c r="G110" s="50"/>
      <c r="H110" s="133">
        <f t="shared" si="14"/>
        <v>2400</v>
      </c>
      <c r="I110" s="133">
        <f>'Dados de Entrada'!$K$9</f>
        <v>100</v>
      </c>
      <c r="J110" s="133">
        <f>'Dados de Entrada'!$M$9</f>
        <v>1</v>
      </c>
      <c r="K110" s="49"/>
      <c r="L110" s="38"/>
      <c r="M110" s="48"/>
      <c r="N110" s="134" t="str">
        <f>IFERROR(VLOOKUP(C110,'Custo Hora'!$B$3:$D$75,2,),"")</f>
        <v/>
      </c>
      <c r="O110" s="135"/>
      <c r="P110" s="160"/>
      <c r="Q110" s="160"/>
      <c r="R110" s="161"/>
      <c r="S110" s="135"/>
      <c r="T110" s="146"/>
      <c r="U110" s="146"/>
      <c r="V110" s="47">
        <f>IFERROR((VLOOKUP(C110,'Material Comprado'!$B$2:$E$411,4,FALSE)),"0")</f>
        <v>0</v>
      </c>
      <c r="W110" s="146">
        <f t="shared" si="13"/>
        <v>0</v>
      </c>
      <c r="X110" s="46"/>
      <c r="Y110" s="45"/>
      <c r="Z110" s="45"/>
      <c r="AA110" s="44"/>
      <c r="AB110" s="43" t="str">
        <f>IFERROR(((P110*VLOOKUP(C110,'Custo Hora'!$B$3:$D$75,3,)/60)*F110),"0")</f>
        <v>0</v>
      </c>
      <c r="AC110" s="43" t="str">
        <f>IFERROR(((Q110*VLOOKUP(C110,'Custo Hora'!$B$3:$D$75,3,))/(I110/J110)),"0")</f>
        <v>0</v>
      </c>
      <c r="AD110" s="42">
        <f t="shared" si="15"/>
        <v>0</v>
      </c>
      <c r="AE110" s="41"/>
      <c r="AF110" s="40"/>
      <c r="AG110" s="39"/>
      <c r="AH110" s="38"/>
      <c r="AI110" s="37"/>
      <c r="AJ110" s="37"/>
      <c r="AK110" s="18">
        <f t="shared" si="16"/>
        <v>0</v>
      </c>
      <c r="AL110" s="24">
        <v>100</v>
      </c>
    </row>
    <row r="111" spans="1:38" s="24" customFormat="1" ht="11.25" customHeight="1" outlineLevel="1" x14ac:dyDescent="0.2">
      <c r="A111" s="51"/>
      <c r="B111" s="131">
        <v>3</v>
      </c>
      <c r="C111" s="132" t="s">
        <v>268</v>
      </c>
      <c r="D111" s="132" t="str">
        <f>IFERROR(VLOOKUP(C111,'Material Comprado'!$B$4:$E$391,2,),"")</f>
        <v>ETIQUETAS TERMICAS ADESIVA COUCHE 50X100MM</v>
      </c>
      <c r="E111" s="131" t="s">
        <v>199</v>
      </c>
      <c r="F111" s="140">
        <v>1</v>
      </c>
      <c r="G111" s="50"/>
      <c r="H111" s="133">
        <f t="shared" si="14"/>
        <v>2400</v>
      </c>
      <c r="I111" s="133">
        <f>'Dados de Entrada'!$K$9</f>
        <v>100</v>
      </c>
      <c r="J111" s="133">
        <f>'Dados de Entrada'!$M$9</f>
        <v>1</v>
      </c>
      <c r="K111" s="49"/>
      <c r="L111" s="38"/>
      <c r="M111" s="48"/>
      <c r="N111" s="134" t="str">
        <f>IFERROR(VLOOKUP(C111,'Custo Hora'!$B$3:$D$75,2,),"")</f>
        <v/>
      </c>
      <c r="O111" s="135"/>
      <c r="P111" s="160"/>
      <c r="Q111" s="160"/>
      <c r="R111" s="161"/>
      <c r="S111" s="135"/>
      <c r="T111" s="146"/>
      <c r="U111" s="146"/>
      <c r="V111" s="47">
        <f>IFERROR((VLOOKUP(C111,'Material Comprado'!$B$2:$E$411,4,FALSE)),"0")</f>
        <v>4.8000000000000001E-2</v>
      </c>
      <c r="W111" s="146">
        <f t="shared" si="13"/>
        <v>4.8000000000000001E-2</v>
      </c>
      <c r="X111" s="46"/>
      <c r="Y111" s="45"/>
      <c r="Z111" s="45"/>
      <c r="AA111" s="44"/>
      <c r="AB111" s="43" t="str">
        <f>IFERROR(((P111*VLOOKUP(C111,'Custo Hora'!$B$3:$D$75,3,)/60)*F111),"0")</f>
        <v>0</v>
      </c>
      <c r="AC111" s="43" t="str">
        <f>IFERROR(((Q111*VLOOKUP(C111,'Custo Hora'!$B$3:$D$75,3,))/(I111/J111)),"0")</f>
        <v>0</v>
      </c>
      <c r="AD111" s="42">
        <f t="shared" si="15"/>
        <v>4.8000000000000001E-2</v>
      </c>
      <c r="AE111" s="41"/>
      <c r="AF111" s="40"/>
      <c r="AG111" s="39"/>
      <c r="AH111" s="38"/>
      <c r="AI111" s="37"/>
      <c r="AJ111" s="37"/>
      <c r="AK111" s="18">
        <f t="shared" si="16"/>
        <v>6.2532107224445215E-5</v>
      </c>
      <c r="AL111" s="24">
        <v>101</v>
      </c>
    </row>
    <row r="112" spans="1:38" s="24" customFormat="1" ht="11.25" customHeight="1" outlineLevel="1" x14ac:dyDescent="0.2">
      <c r="A112" s="51"/>
      <c r="B112" s="131">
        <v>3</v>
      </c>
      <c r="C112" s="132" t="s">
        <v>270</v>
      </c>
      <c r="D112" s="132" t="str">
        <f>IFERROR(VLOOKUP(C112,'Material Comprado'!$B$4:$E$391,2,),"")</f>
        <v>RIBBON CERA 110X450 PREMIUM G50</v>
      </c>
      <c r="E112" s="131" t="s">
        <v>199</v>
      </c>
      <c r="F112" s="140">
        <v>1.1000000000000001E-3</v>
      </c>
      <c r="G112" s="50"/>
      <c r="H112" s="133">
        <f t="shared" si="14"/>
        <v>2400</v>
      </c>
      <c r="I112" s="133">
        <f>'Dados de Entrada'!$K$9</f>
        <v>100</v>
      </c>
      <c r="J112" s="133">
        <f>'Dados de Entrada'!$M$9</f>
        <v>1</v>
      </c>
      <c r="K112" s="49"/>
      <c r="L112" s="38"/>
      <c r="M112" s="48"/>
      <c r="N112" s="134" t="str">
        <f>IFERROR(VLOOKUP(C112,'Custo Hora'!$B$3:$D$75,2,),"")</f>
        <v/>
      </c>
      <c r="O112" s="135"/>
      <c r="P112" s="160"/>
      <c r="Q112" s="160"/>
      <c r="R112" s="161"/>
      <c r="S112" s="135"/>
      <c r="T112" s="146"/>
      <c r="U112" s="146"/>
      <c r="V112" s="47">
        <f>IFERROR((VLOOKUP(C112,'Material Comprado'!$B$2:$E$411,4,FALSE)),"0")</f>
        <v>21.33</v>
      </c>
      <c r="W112" s="146">
        <f t="shared" si="13"/>
        <v>2.3463000000000001E-2</v>
      </c>
      <c r="X112" s="46"/>
      <c r="Y112" s="45"/>
      <c r="Z112" s="45"/>
      <c r="AA112" s="44"/>
      <c r="AB112" s="43" t="str">
        <f>IFERROR(((P112*VLOOKUP(C112,'Custo Hora'!$B$3:$D$75,3,)/60)*F112),"0")</f>
        <v>0</v>
      </c>
      <c r="AC112" s="43" t="str">
        <f>IFERROR(((Q112*VLOOKUP(C112,'Custo Hora'!$B$3:$D$75,3,))/(I112/J112)),"0")</f>
        <v>0</v>
      </c>
      <c r="AD112" s="42">
        <f t="shared" si="15"/>
        <v>2.3463000000000001E-2</v>
      </c>
      <c r="AE112" s="41"/>
      <c r="AF112" s="40"/>
      <c r="AG112" s="39"/>
      <c r="AH112" s="38"/>
      <c r="AI112" s="37"/>
      <c r="AJ112" s="37"/>
      <c r="AK112" s="18">
        <f t="shared" si="16"/>
        <v>3.0566475662649133E-5</v>
      </c>
      <c r="AL112" s="24">
        <v>102</v>
      </c>
    </row>
    <row r="113" spans="1:38" s="24" customFormat="1" ht="11.25" customHeight="1" outlineLevel="1" x14ac:dyDescent="0.2">
      <c r="A113" s="51"/>
      <c r="B113" s="131">
        <v>3</v>
      </c>
      <c r="C113" s="132" t="s">
        <v>272</v>
      </c>
      <c r="D113" s="132" t="str">
        <f>IFERROR(VLOOKUP(C113,'Material Comprado'!$B$4:$E$391,2,),"")</f>
        <v>GRAXA SABAO DE LITIO NLGI2 1KG</v>
      </c>
      <c r="E113" s="131" t="s">
        <v>199</v>
      </c>
      <c r="F113" s="140">
        <v>3.0000000000000001E-3</v>
      </c>
      <c r="G113" s="50"/>
      <c r="H113" s="133">
        <f t="shared" si="14"/>
        <v>2400</v>
      </c>
      <c r="I113" s="133">
        <f>'Dados de Entrada'!$K$9</f>
        <v>100</v>
      </c>
      <c r="J113" s="133">
        <f>'Dados de Entrada'!$M$9</f>
        <v>1</v>
      </c>
      <c r="K113" s="49"/>
      <c r="L113" s="38"/>
      <c r="M113" s="48"/>
      <c r="N113" s="134" t="str">
        <f>IFERROR(VLOOKUP(C113,'Custo Hora'!$B$3:$D$75,2,),"")</f>
        <v/>
      </c>
      <c r="O113" s="135"/>
      <c r="P113" s="160"/>
      <c r="Q113" s="160"/>
      <c r="R113" s="161"/>
      <c r="S113" s="135"/>
      <c r="T113" s="146"/>
      <c r="U113" s="146"/>
      <c r="V113" s="47">
        <f>IFERROR((VLOOKUP(C113,'Material Comprado'!$B$2:$E$411,4,FALSE)),"0")</f>
        <v>30.62</v>
      </c>
      <c r="W113" s="146">
        <f t="shared" si="13"/>
        <v>9.1860000000000011E-2</v>
      </c>
      <c r="X113" s="46"/>
      <c r="Y113" s="45"/>
      <c r="Z113" s="45"/>
      <c r="AA113" s="44"/>
      <c r="AB113" s="43" t="str">
        <f>IFERROR(((P113*VLOOKUP(C113,'Custo Hora'!$B$3:$D$75,3,)/60)*F113),"0")</f>
        <v>0</v>
      </c>
      <c r="AC113" s="43" t="str">
        <f>IFERROR(((Q113*VLOOKUP(C113,'Custo Hora'!$B$3:$D$75,3,))/(I113/J113)),"0")</f>
        <v>0</v>
      </c>
      <c r="AD113" s="42">
        <f t="shared" si="15"/>
        <v>9.1860000000000011E-2</v>
      </c>
      <c r="AE113" s="41"/>
      <c r="AF113" s="40"/>
      <c r="AG113" s="39"/>
      <c r="AH113" s="38"/>
      <c r="AI113" s="37"/>
      <c r="AJ113" s="37"/>
      <c r="AK113" s="18">
        <f t="shared" si="16"/>
        <v>1.1967082020078205E-4</v>
      </c>
      <c r="AL113" s="24">
        <v>103</v>
      </c>
    </row>
    <row r="114" spans="1:38" s="24" customFormat="1" ht="11.25" customHeight="1" outlineLevel="1" x14ac:dyDescent="0.2">
      <c r="A114" s="51"/>
      <c r="B114" s="131">
        <v>3</v>
      </c>
      <c r="C114" s="180" t="s">
        <v>273</v>
      </c>
      <c r="D114" s="132" t="str">
        <f>IFERROR(VLOOKUP(C114,'Material Comprado'!$B$4:$E$391,2,),"")</f>
        <v>PAPELAO ONDULADO 60 CM</v>
      </c>
      <c r="E114" s="131" t="s">
        <v>181</v>
      </c>
      <c r="F114" s="140">
        <v>0.3</v>
      </c>
      <c r="G114" s="50"/>
      <c r="H114" s="133">
        <f t="shared" si="14"/>
        <v>2400</v>
      </c>
      <c r="I114" s="133">
        <f>'Dados de Entrada'!$K$9</f>
        <v>100</v>
      </c>
      <c r="J114" s="133">
        <f>'Dados de Entrada'!$M$9</f>
        <v>1</v>
      </c>
      <c r="K114" s="49"/>
      <c r="L114" s="38"/>
      <c r="M114" s="48"/>
      <c r="N114" s="134" t="str">
        <f>IFERROR(VLOOKUP(C114,'Custo Hora'!$B$3:$D$75,2,),"")</f>
        <v/>
      </c>
      <c r="O114" s="135"/>
      <c r="P114" s="160"/>
      <c r="Q114" s="160"/>
      <c r="R114" s="161"/>
      <c r="S114" s="135"/>
      <c r="T114" s="146"/>
      <c r="U114" s="146"/>
      <c r="V114" s="47">
        <f>IFERROR((VLOOKUP(C114,'Material Comprado'!$B$2:$E$411,4,FALSE)),"0")</f>
        <v>7.05</v>
      </c>
      <c r="W114" s="146">
        <f t="shared" si="13"/>
        <v>2.1149999999999998</v>
      </c>
      <c r="X114" s="46"/>
      <c r="Y114" s="45"/>
      <c r="Z114" s="45"/>
      <c r="AA114" s="44"/>
      <c r="AB114" s="43" t="str">
        <f>IFERROR(((P114*VLOOKUP(C114,'Custo Hora'!$B$3:$D$75,3,)/60)*F114),"0")</f>
        <v>0</v>
      </c>
      <c r="AC114" s="43" t="str">
        <f>IFERROR(((Q114*VLOOKUP(C114,'Custo Hora'!$B$3:$D$75,3,))/(I114/J114)),"0")</f>
        <v>0</v>
      </c>
      <c r="AD114" s="42">
        <f t="shared" si="15"/>
        <v>2.1149999999999998</v>
      </c>
      <c r="AE114" s="41"/>
      <c r="AF114" s="40"/>
      <c r="AG114" s="39"/>
      <c r="AH114" s="38"/>
      <c r="AI114" s="37"/>
      <c r="AJ114" s="37"/>
      <c r="AK114" s="18">
        <f t="shared" si="16"/>
        <v>2.7553209745771173E-3</v>
      </c>
      <c r="AL114" s="24">
        <v>104</v>
      </c>
    </row>
    <row r="115" spans="1:38" s="24" customFormat="1" ht="11.25" customHeight="1" outlineLevel="1" x14ac:dyDescent="0.2">
      <c r="A115" s="51"/>
      <c r="B115" s="131">
        <v>3</v>
      </c>
      <c r="C115" s="180" t="s">
        <v>275</v>
      </c>
      <c r="D115" s="132" t="str">
        <f>IFERROR(VLOOKUP(C115,'Material Comprado'!$B$4:$E$391,2,),"")</f>
        <v>THINNER GOL 7300 5 LT</v>
      </c>
      <c r="E115" s="131" t="s">
        <v>183</v>
      </c>
      <c r="F115" s="140">
        <v>2.5000000000000001E-3</v>
      </c>
      <c r="G115" s="50"/>
      <c r="H115" s="133">
        <f t="shared" si="14"/>
        <v>2400</v>
      </c>
      <c r="I115" s="133">
        <f>'Dados de Entrada'!$K$9</f>
        <v>100</v>
      </c>
      <c r="J115" s="133">
        <f>'Dados de Entrada'!$M$9</f>
        <v>1</v>
      </c>
      <c r="K115" s="49"/>
      <c r="L115" s="38"/>
      <c r="M115" s="48"/>
      <c r="N115" s="134" t="str">
        <f>IFERROR(VLOOKUP(C115,'Custo Hora'!$B$3:$D$75,2,),"")</f>
        <v/>
      </c>
      <c r="O115" s="135"/>
      <c r="P115" s="160"/>
      <c r="Q115" s="160"/>
      <c r="R115" s="161"/>
      <c r="S115" s="135"/>
      <c r="T115" s="146"/>
      <c r="U115" s="146"/>
      <c r="V115" s="47">
        <f>IFERROR((VLOOKUP(C115,'Material Comprado'!$B$2:$E$411,4,FALSE)),"0")</f>
        <v>49</v>
      </c>
      <c r="W115" s="146">
        <f t="shared" si="13"/>
        <v>0.1225</v>
      </c>
      <c r="X115" s="46"/>
      <c r="Y115" s="45"/>
      <c r="Z115" s="45"/>
      <c r="AA115" s="44"/>
      <c r="AB115" s="43" t="str">
        <f>IFERROR(((P115*VLOOKUP(C115,'Custo Hora'!$B$3:$D$75,3,)/60)*F115),"0")</f>
        <v>0</v>
      </c>
      <c r="AC115" s="43" t="str">
        <f>IFERROR(((Q115*VLOOKUP(C115,'Custo Hora'!$B$3:$D$75,3,))/(I115/J115)),"0")</f>
        <v>0</v>
      </c>
      <c r="AD115" s="42">
        <f t="shared" si="15"/>
        <v>0.1225</v>
      </c>
      <c r="AE115" s="41"/>
      <c r="AF115" s="40"/>
      <c r="AG115" s="39"/>
      <c r="AH115" s="38"/>
      <c r="AI115" s="37"/>
      <c r="AJ115" s="37"/>
      <c r="AK115" s="18">
        <f t="shared" si="16"/>
        <v>1.5958714864571956E-4</v>
      </c>
      <c r="AL115" s="24">
        <v>105</v>
      </c>
    </row>
    <row r="116" spans="1:38" s="24" customFormat="1" ht="11.25" customHeight="1" outlineLevel="1" x14ac:dyDescent="0.2">
      <c r="A116" s="51"/>
      <c r="B116" s="131">
        <v>3</v>
      </c>
      <c r="C116" s="132" t="s">
        <v>276</v>
      </c>
      <c r="D116" s="132" t="str">
        <f>IFERROR(VLOOKUP(C116,'Material Comprado'!$B$4:$E$391,2,),"")</f>
        <v>THINNER RECICLAVEL DE 5LITRO</v>
      </c>
      <c r="E116" s="131" t="s">
        <v>199</v>
      </c>
      <c r="F116" s="140">
        <v>2.5000000000000001E-2</v>
      </c>
      <c r="G116" s="50"/>
      <c r="H116" s="133">
        <f t="shared" si="14"/>
        <v>2400</v>
      </c>
      <c r="I116" s="133">
        <f>'Dados de Entrada'!$K$9</f>
        <v>100</v>
      </c>
      <c r="J116" s="133">
        <f>'Dados de Entrada'!$M$9</f>
        <v>1</v>
      </c>
      <c r="K116" s="49"/>
      <c r="L116" s="38"/>
      <c r="M116" s="48"/>
      <c r="N116" s="134" t="str">
        <f>IFERROR(VLOOKUP(C116,'Custo Hora'!$B$3:$D$75,2,),"")</f>
        <v/>
      </c>
      <c r="O116" s="135"/>
      <c r="P116" s="160"/>
      <c r="Q116" s="160"/>
      <c r="R116" s="161"/>
      <c r="S116" s="135"/>
      <c r="T116" s="146"/>
      <c r="U116" s="146"/>
      <c r="V116" s="47">
        <f>IFERROR((VLOOKUP(C116,'Material Comprado'!$B$2:$E$411,4,FALSE)),"0")</f>
        <v>28.55</v>
      </c>
      <c r="W116" s="146">
        <f t="shared" si="13"/>
        <v>0.71375000000000011</v>
      </c>
      <c r="X116" s="46"/>
      <c r="Y116" s="45"/>
      <c r="Z116" s="45"/>
      <c r="AA116" s="44"/>
      <c r="AB116" s="43" t="str">
        <f>IFERROR(((P116*VLOOKUP(C116,'Custo Hora'!$B$3:$D$75,3,)/60)*F116),"0")</f>
        <v>0</v>
      </c>
      <c r="AC116" s="43" t="str">
        <f>IFERROR(((Q116*VLOOKUP(C116,'Custo Hora'!$B$3:$D$75,3,))/(I116/J116)),"0")</f>
        <v>0</v>
      </c>
      <c r="AD116" s="42">
        <f t="shared" si="15"/>
        <v>0.71375000000000011</v>
      </c>
      <c r="AE116" s="41"/>
      <c r="AF116" s="40"/>
      <c r="AG116" s="39"/>
      <c r="AH116" s="38"/>
      <c r="AI116" s="37"/>
      <c r="AJ116" s="37"/>
      <c r="AK116" s="18">
        <f t="shared" si="16"/>
        <v>9.2983940690516214E-4</v>
      </c>
      <c r="AL116" s="24">
        <v>106</v>
      </c>
    </row>
    <row r="117" spans="1:38" s="24" customFormat="1" ht="11.25" customHeight="1" outlineLevel="1" x14ac:dyDescent="0.2">
      <c r="A117" s="51"/>
      <c r="B117" s="131">
        <v>3</v>
      </c>
      <c r="C117" s="132" t="s">
        <v>277</v>
      </c>
      <c r="D117" s="132" t="str">
        <f>IFERROR(VLOOKUP(C117,'Material Comprado'!$B$4:$E$391,2,),"")</f>
        <v>TAMPA CEGA USINADA</v>
      </c>
      <c r="E117" s="131" t="s">
        <v>199</v>
      </c>
      <c r="F117" s="140">
        <v>1</v>
      </c>
      <c r="G117" s="50"/>
      <c r="H117" s="133">
        <f t="shared" si="14"/>
        <v>2400</v>
      </c>
      <c r="I117" s="133">
        <f>'Dados de Entrada'!$K$9</f>
        <v>100</v>
      </c>
      <c r="J117" s="133">
        <f>'Dados de Entrada'!$M$9</f>
        <v>1</v>
      </c>
      <c r="K117" s="49"/>
      <c r="L117" s="38"/>
      <c r="M117" s="48"/>
      <c r="N117" s="134" t="str">
        <f>IFERROR(VLOOKUP(C117,'Custo Hora'!$B$3:$D$75,2,),"")</f>
        <v/>
      </c>
      <c r="O117" s="135"/>
      <c r="P117" s="160"/>
      <c r="Q117" s="160"/>
      <c r="R117" s="161"/>
      <c r="S117" s="135"/>
      <c r="T117" s="146"/>
      <c r="U117" s="146"/>
      <c r="V117" s="47">
        <f>IFERROR((VLOOKUP(C117,'Material Comprado'!$B$2:$E$411,4,FALSE)),"0")</f>
        <v>15.34</v>
      </c>
      <c r="W117" s="146">
        <f t="shared" si="13"/>
        <v>15.34</v>
      </c>
      <c r="X117" s="46"/>
      <c r="Y117" s="45"/>
      <c r="Z117" s="45"/>
      <c r="AA117" s="44"/>
      <c r="AB117" s="43" t="str">
        <f>IFERROR(((P117*VLOOKUP(C117,'Custo Hora'!$B$3:$D$75,3,)/60)*F117),"0")</f>
        <v>0</v>
      </c>
      <c r="AC117" s="43" t="str">
        <f>IFERROR(((Q117*VLOOKUP(C117,'Custo Hora'!$B$3:$D$75,3,))/(I117/J117)),"0")</f>
        <v>0</v>
      </c>
      <c r="AD117" s="42">
        <f t="shared" si="15"/>
        <v>15.34</v>
      </c>
      <c r="AE117" s="41"/>
      <c r="AF117" s="40"/>
      <c r="AG117" s="39"/>
      <c r="AH117" s="38"/>
      <c r="AI117" s="37"/>
      <c r="AJ117" s="37"/>
      <c r="AK117" s="18">
        <f t="shared" si="16"/>
        <v>1.9984219267145619E-2</v>
      </c>
      <c r="AL117" s="24">
        <v>107</v>
      </c>
    </row>
    <row r="118" spans="1:38" s="24" customFormat="1" ht="11.25" customHeight="1" outlineLevel="1" x14ac:dyDescent="0.2">
      <c r="A118" s="51"/>
      <c r="B118" s="131">
        <v>3</v>
      </c>
      <c r="C118" s="155" t="s">
        <v>59</v>
      </c>
      <c r="D118" s="132" t="str">
        <f>IFERROR(VLOOKUP(C118,'Material Comprado'!$B$4:$E$391,2,),"")</f>
        <v/>
      </c>
      <c r="E118" s="131" t="s">
        <v>199</v>
      </c>
      <c r="F118" s="140">
        <v>1</v>
      </c>
      <c r="G118" s="50"/>
      <c r="H118" s="133">
        <f t="shared" si="14"/>
        <v>2400</v>
      </c>
      <c r="I118" s="133">
        <f>'Dados de Entrada'!$K$9</f>
        <v>100</v>
      </c>
      <c r="J118" s="133">
        <f>'Dados de Entrada'!$M$9</f>
        <v>1</v>
      </c>
      <c r="K118" s="49"/>
      <c r="L118" s="38"/>
      <c r="M118" s="48"/>
      <c r="N118" s="134" t="str">
        <f>IFERROR(VLOOKUP(C118,'Custo Hora'!$B$3:$D$75,2,),"")</f>
        <v>APC001 - ARMAZENAMENTO PRODUTO</v>
      </c>
      <c r="O118" s="135"/>
      <c r="P118" s="160"/>
      <c r="Q118" s="160"/>
      <c r="R118" s="161"/>
      <c r="S118" s="135"/>
      <c r="T118" s="146"/>
      <c r="U118" s="146"/>
      <c r="V118" s="47" t="str">
        <f>IFERROR((VLOOKUP(C118,'Material Comprado'!$B$2:$E$411,4,FALSE)),"0")</f>
        <v>0</v>
      </c>
      <c r="W118" s="146">
        <f t="shared" si="13"/>
        <v>0</v>
      </c>
      <c r="X118" s="46"/>
      <c r="Y118" s="45"/>
      <c r="Z118" s="45"/>
      <c r="AA118" s="44"/>
      <c r="AB118" s="43">
        <f>IFERROR(((P118*VLOOKUP(C118,'Custo Hora'!$B$3:$D$75,3,)/60)*F118),"0")</f>
        <v>0</v>
      </c>
      <c r="AC118" s="43">
        <f>IFERROR(((Q118*VLOOKUP(C118,'Custo Hora'!$B$3:$D$75,3,))/(I118/J118)),"0")</f>
        <v>0</v>
      </c>
      <c r="AD118" s="42">
        <f t="shared" si="15"/>
        <v>0</v>
      </c>
      <c r="AE118" s="41"/>
      <c r="AF118" s="40"/>
      <c r="AG118" s="39"/>
      <c r="AH118" s="38"/>
      <c r="AI118" s="37"/>
      <c r="AJ118" s="37"/>
      <c r="AK118" s="18">
        <f t="shared" si="16"/>
        <v>0</v>
      </c>
      <c r="AL118" s="24">
        <v>108</v>
      </c>
    </row>
    <row r="119" spans="1:38" s="24" customFormat="1" ht="11.25" customHeight="1" outlineLevel="1" x14ac:dyDescent="0.2">
      <c r="A119" s="51"/>
      <c r="B119" s="131">
        <v>3</v>
      </c>
      <c r="C119" s="155" t="s">
        <v>169</v>
      </c>
      <c r="D119" s="132" t="str">
        <f>IFERROR(VLOOKUP(C119,'Material Comprado'!$B$4:$E$391,2,),"")</f>
        <v/>
      </c>
      <c r="E119" s="131" t="s">
        <v>199</v>
      </c>
      <c r="F119" s="140">
        <v>1</v>
      </c>
      <c r="G119" s="50"/>
      <c r="H119" s="133">
        <f t="shared" si="14"/>
        <v>2400</v>
      </c>
      <c r="I119" s="133">
        <f>'Dados de Entrada'!$K$9</f>
        <v>100</v>
      </c>
      <c r="J119" s="133">
        <f>'Dados de Entrada'!$M$9</f>
        <v>1</v>
      </c>
      <c r="K119" s="49"/>
      <c r="L119" s="38"/>
      <c r="M119" s="48"/>
      <c r="N119" s="134" t="str">
        <f>IFERROR(VLOOKUP(C119,'Custo Hora'!$B$3:$D$75,2,),"")</f>
        <v xml:space="preserve">TOH001 - T.CNC.H.10.21 TORNO HYUNDAY 1 HIT-8                          </v>
      </c>
      <c r="O119" s="135"/>
      <c r="P119" s="160">
        <v>1.5</v>
      </c>
      <c r="Q119" s="160">
        <v>0.5</v>
      </c>
      <c r="R119" s="161"/>
      <c r="S119" s="135"/>
      <c r="T119" s="146"/>
      <c r="U119" s="146"/>
      <c r="V119" s="47" t="str">
        <f>IFERROR((VLOOKUP(C119,'Material Comprado'!$B$2:$E$411,4,FALSE)),"0")</f>
        <v>0</v>
      </c>
      <c r="W119" s="146">
        <f t="shared" ref="W119:W150" si="17">((((T119*$C$4)*(1+$C$6))+((U119*$C$5)*(1+$C$7))+V119)*F119)</f>
        <v>0</v>
      </c>
      <c r="X119" s="46"/>
      <c r="Y119" s="45"/>
      <c r="Z119" s="45"/>
      <c r="AA119" s="44"/>
      <c r="AB119" s="43">
        <f>IFERROR(((P119*VLOOKUP(C119,'Custo Hora'!$B$3:$D$75,3,)/60)*F119),"0")</f>
        <v>2.5</v>
      </c>
      <c r="AC119" s="43">
        <f>IFERROR(((Q119*VLOOKUP(C119,'Custo Hora'!$B$3:$D$75,3,))/(I119/J119)),"0")</f>
        <v>0.5</v>
      </c>
      <c r="AD119" s="42">
        <f t="shared" si="15"/>
        <v>3</v>
      </c>
      <c r="AE119" s="41"/>
      <c r="AF119" s="40"/>
      <c r="AG119" s="39"/>
      <c r="AH119" s="38"/>
      <c r="AI119" s="37"/>
      <c r="AJ119" s="37"/>
      <c r="AK119" s="18">
        <f t="shared" si="16"/>
        <v>3.908256701527826E-3</v>
      </c>
      <c r="AL119" s="24">
        <v>109</v>
      </c>
    </row>
    <row r="120" spans="1:38" s="24" customFormat="1" ht="11.25" customHeight="1" outlineLevel="1" x14ac:dyDescent="0.2">
      <c r="A120" s="51"/>
      <c r="B120" s="131">
        <v>3</v>
      </c>
      <c r="C120" s="155" t="s">
        <v>47</v>
      </c>
      <c r="D120" s="132" t="str">
        <f>IFERROR(VLOOKUP(C120,'Material Comprado'!$B$4:$E$391,2,),"")</f>
        <v/>
      </c>
      <c r="E120" s="131" t="s">
        <v>199</v>
      </c>
      <c r="F120" s="140">
        <v>1</v>
      </c>
      <c r="G120" s="50"/>
      <c r="H120" s="133">
        <f t="shared" si="14"/>
        <v>2400</v>
      </c>
      <c r="I120" s="133">
        <f>'Dados de Entrada'!$K$9</f>
        <v>100</v>
      </c>
      <c r="J120" s="133">
        <f>'Dados de Entrada'!$M$9</f>
        <v>1</v>
      </c>
      <c r="K120" s="49"/>
      <c r="L120" s="38"/>
      <c r="M120" s="48"/>
      <c r="N120" s="134" t="str">
        <f>IFERROR(VLOOKUP(C120,'Custo Hora'!$B$3:$D$75,2,),"")</f>
        <v>FRR007 - F.CNC.V.20.16 CENTRO</v>
      </c>
      <c r="O120" s="135"/>
      <c r="P120" s="160">
        <v>2.5</v>
      </c>
      <c r="Q120" s="160">
        <v>1</v>
      </c>
      <c r="R120" s="161"/>
      <c r="S120" s="135"/>
      <c r="T120" s="146"/>
      <c r="U120" s="146"/>
      <c r="V120" s="47" t="str">
        <f>IFERROR((VLOOKUP(C120,'Material Comprado'!$B$2:$E$411,4,FALSE)),"0")</f>
        <v>0</v>
      </c>
      <c r="W120" s="146">
        <f t="shared" si="17"/>
        <v>0</v>
      </c>
      <c r="X120" s="46"/>
      <c r="Y120" s="45"/>
      <c r="Z120" s="45"/>
      <c r="AA120" s="44"/>
      <c r="AB120" s="43">
        <f>IFERROR(((P120*VLOOKUP(C120,'Custo Hora'!$B$3:$D$75,3,)/60)*F120),"0")</f>
        <v>5</v>
      </c>
      <c r="AC120" s="43">
        <f>IFERROR(((Q120*VLOOKUP(C120,'Custo Hora'!$B$3:$D$75,3,))/(I120/J120)),"0")</f>
        <v>1.2</v>
      </c>
      <c r="AD120" s="42">
        <f t="shared" si="15"/>
        <v>6.2</v>
      </c>
      <c r="AE120" s="41"/>
      <c r="AF120" s="40"/>
      <c r="AG120" s="39"/>
      <c r="AH120" s="38"/>
      <c r="AI120" s="37"/>
      <c r="AJ120" s="37"/>
      <c r="AK120" s="18">
        <f t="shared" si="16"/>
        <v>8.0770638498241735E-3</v>
      </c>
      <c r="AL120" s="24">
        <v>110</v>
      </c>
    </row>
    <row r="121" spans="1:38" s="24" customFormat="1" ht="11.25" customHeight="1" outlineLevel="1" x14ac:dyDescent="0.2">
      <c r="A121" s="51"/>
      <c r="B121" s="131">
        <v>3</v>
      </c>
      <c r="C121" s="155" t="s">
        <v>59</v>
      </c>
      <c r="D121" s="132" t="str">
        <f>IFERROR(VLOOKUP(C121,'Material Comprado'!$B$4:$E$391,2,),"")</f>
        <v/>
      </c>
      <c r="E121" s="131" t="s">
        <v>199</v>
      </c>
      <c r="F121" s="140">
        <v>1</v>
      </c>
      <c r="G121" s="50"/>
      <c r="H121" s="133">
        <f t="shared" si="14"/>
        <v>2400</v>
      </c>
      <c r="I121" s="133">
        <f>'Dados de Entrada'!$K$9</f>
        <v>100</v>
      </c>
      <c r="J121" s="133">
        <f>'Dados de Entrada'!$M$9</f>
        <v>1</v>
      </c>
      <c r="K121" s="49"/>
      <c r="L121" s="38"/>
      <c r="M121" s="48"/>
      <c r="N121" s="134" t="str">
        <f>IFERROR(VLOOKUP(C121,'Custo Hora'!$B$3:$D$75,2,),"")</f>
        <v>APC001 - ARMAZENAMENTO PRODUTO</v>
      </c>
      <c r="O121" s="135"/>
      <c r="P121" s="160"/>
      <c r="Q121" s="160"/>
      <c r="R121" s="161"/>
      <c r="S121" s="135"/>
      <c r="T121" s="146"/>
      <c r="U121" s="146"/>
      <c r="V121" s="47" t="str">
        <f>IFERROR((VLOOKUP(C121,'Material Comprado'!$B$2:$E$411,4,FALSE)),"0")</f>
        <v>0</v>
      </c>
      <c r="W121" s="146">
        <f t="shared" si="17"/>
        <v>0</v>
      </c>
      <c r="X121" s="46"/>
      <c r="Y121" s="45"/>
      <c r="Z121" s="45"/>
      <c r="AA121" s="44"/>
      <c r="AB121" s="43">
        <f>IFERROR(((P121*VLOOKUP(C121,'Custo Hora'!$B$3:$D$75,3,)/60)*F121),"0")</f>
        <v>0</v>
      </c>
      <c r="AC121" s="43">
        <f>IFERROR(((Q121*VLOOKUP(C121,'Custo Hora'!$B$3:$D$75,3,))/(I121/J121)),"0")</f>
        <v>0</v>
      </c>
      <c r="AD121" s="42">
        <f t="shared" si="15"/>
        <v>0</v>
      </c>
      <c r="AE121" s="41"/>
      <c r="AF121" s="40"/>
      <c r="AG121" s="39"/>
      <c r="AH121" s="38"/>
      <c r="AI121" s="37"/>
      <c r="AJ121" s="37"/>
      <c r="AK121" s="18">
        <f t="shared" si="16"/>
        <v>0</v>
      </c>
      <c r="AL121" s="24">
        <v>111</v>
      </c>
    </row>
    <row r="122" spans="1:38" s="24" customFormat="1" ht="11.25" customHeight="1" outlineLevel="1" x14ac:dyDescent="0.2">
      <c r="A122" s="51"/>
      <c r="B122" s="131">
        <v>4</v>
      </c>
      <c r="C122" s="132" t="s">
        <v>278</v>
      </c>
      <c r="D122" s="132" t="str">
        <f>IFERROR(VLOOKUP(C122,'Material Comprado'!$B$4:$E$391,2,),"")</f>
        <v>TAMPA FUNDIDA 117003 - ALUMINIO SAE 305</v>
      </c>
      <c r="E122" s="131" t="s">
        <v>199</v>
      </c>
      <c r="F122" s="140">
        <v>1</v>
      </c>
      <c r="G122" s="50"/>
      <c r="H122" s="133">
        <f t="shared" si="14"/>
        <v>2400</v>
      </c>
      <c r="I122" s="133">
        <f>'Dados de Entrada'!$K$9</f>
        <v>100</v>
      </c>
      <c r="J122" s="133">
        <f>'Dados de Entrada'!$M$9</f>
        <v>1</v>
      </c>
      <c r="K122" s="49"/>
      <c r="L122" s="38"/>
      <c r="M122" s="48"/>
      <c r="N122" s="134" t="str">
        <f>IFERROR(VLOOKUP(C122,'Custo Hora'!$B$3:$D$75,2,),"")</f>
        <v/>
      </c>
      <c r="O122" s="135"/>
      <c r="P122" s="160"/>
      <c r="Q122" s="160"/>
      <c r="R122" s="161"/>
      <c r="S122" s="135"/>
      <c r="T122" s="146"/>
      <c r="U122" s="146"/>
      <c r="V122" s="47">
        <f>IFERROR((VLOOKUP(C122,'Material Comprado'!$B$2:$E$411,4,FALSE)),"0")</f>
        <v>9.69</v>
      </c>
      <c r="W122" s="146">
        <f t="shared" si="17"/>
        <v>9.69</v>
      </c>
      <c r="X122" s="46"/>
      <c r="Y122" s="45"/>
      <c r="Z122" s="45"/>
      <c r="AA122" s="44"/>
      <c r="AB122" s="43" t="str">
        <f>IFERROR(((P122*VLOOKUP(C122,'Custo Hora'!$B$3:$D$75,3,)/60)*F122),"0")</f>
        <v>0</v>
      </c>
      <c r="AC122" s="43" t="str">
        <f>IFERROR(((Q122*VLOOKUP(C122,'Custo Hora'!$B$3:$D$75,3,))/(I122/J122)),"0")</f>
        <v>0</v>
      </c>
      <c r="AD122" s="42">
        <f t="shared" si="15"/>
        <v>9.69</v>
      </c>
      <c r="AE122" s="41"/>
      <c r="AF122" s="40"/>
      <c r="AG122" s="39"/>
      <c r="AH122" s="38"/>
      <c r="AI122" s="37"/>
      <c r="AJ122" s="37"/>
      <c r="AK122" s="18">
        <f t="shared" si="16"/>
        <v>1.2623669145934878E-2</v>
      </c>
      <c r="AL122" s="24">
        <v>112</v>
      </c>
    </row>
    <row r="123" spans="1:38" s="24" customFormat="1" ht="11.25" customHeight="1" outlineLevel="1" x14ac:dyDescent="0.2">
      <c r="A123" s="51"/>
      <c r="B123" s="131">
        <v>3</v>
      </c>
      <c r="C123" s="132" t="s">
        <v>280</v>
      </c>
      <c r="D123" s="132" t="str">
        <f>IFERROR(VLOOKUP(C123,'Material Comprado'!$B$4:$E$391,2,),"")</f>
        <v>DISCO DE VEDACAO TF 70-90</v>
      </c>
      <c r="E123" s="131" t="s">
        <v>199</v>
      </c>
      <c r="F123" s="140">
        <v>2</v>
      </c>
      <c r="G123" s="50"/>
      <c r="H123" s="133">
        <f t="shared" si="14"/>
        <v>2400</v>
      </c>
      <c r="I123" s="133">
        <f>'Dados de Entrada'!$K$9</f>
        <v>100</v>
      </c>
      <c r="J123" s="133">
        <f>'Dados de Entrada'!$M$9</f>
        <v>1</v>
      </c>
      <c r="K123" s="49"/>
      <c r="L123" s="38"/>
      <c r="M123" s="48"/>
      <c r="N123" s="134" t="str">
        <f>IFERROR(VLOOKUP(C123,'Custo Hora'!$B$3:$D$75,2,),"")</f>
        <v/>
      </c>
      <c r="O123" s="135"/>
      <c r="P123" s="160"/>
      <c r="Q123" s="160"/>
      <c r="R123" s="161"/>
      <c r="S123" s="135"/>
      <c r="T123" s="146"/>
      <c r="U123" s="146"/>
      <c r="V123" s="47">
        <f>IFERROR((VLOOKUP(C123,'Material Comprado'!$B$2:$E$411,4,FALSE)),"0")</f>
        <v>0.23</v>
      </c>
      <c r="W123" s="146">
        <f t="shared" si="17"/>
        <v>0.46</v>
      </c>
      <c r="X123" s="46"/>
      <c r="Y123" s="45"/>
      <c r="Z123" s="45"/>
      <c r="AA123" s="44"/>
      <c r="AB123" s="43" t="str">
        <f>IFERROR(((P123*VLOOKUP(C123,'Custo Hora'!$B$3:$D$75,3,)/60)*F123),"0")</f>
        <v>0</v>
      </c>
      <c r="AC123" s="43" t="str">
        <f>IFERROR(((Q123*VLOOKUP(C123,'Custo Hora'!$B$3:$D$75,3,))/(I123/J123)),"0")</f>
        <v>0</v>
      </c>
      <c r="AD123" s="42">
        <f t="shared" si="15"/>
        <v>0.46</v>
      </c>
      <c r="AE123" s="41"/>
      <c r="AF123" s="40"/>
      <c r="AG123" s="39"/>
      <c r="AH123" s="38"/>
      <c r="AI123" s="37"/>
      <c r="AJ123" s="37"/>
      <c r="AK123" s="18">
        <f t="shared" si="16"/>
        <v>5.992660275676E-4</v>
      </c>
      <c r="AL123" s="24">
        <v>113</v>
      </c>
    </row>
    <row r="124" spans="1:38" s="24" customFormat="1" ht="11.25" customHeight="1" outlineLevel="1" x14ac:dyDescent="0.2">
      <c r="A124" s="51"/>
      <c r="B124" s="131">
        <v>3</v>
      </c>
      <c r="C124" s="155" t="s">
        <v>59</v>
      </c>
      <c r="D124" s="132" t="str">
        <f>IFERROR(VLOOKUP(C124,'Material Comprado'!$B$4:$E$391,2,),"")</f>
        <v/>
      </c>
      <c r="E124" s="131" t="s">
        <v>199</v>
      </c>
      <c r="F124" s="140">
        <v>2</v>
      </c>
      <c r="G124" s="50"/>
      <c r="H124" s="133">
        <f t="shared" si="14"/>
        <v>2400</v>
      </c>
      <c r="I124" s="133">
        <f>'Dados de Entrada'!$K$9</f>
        <v>100</v>
      </c>
      <c r="J124" s="133">
        <f>'Dados de Entrada'!$M$9</f>
        <v>1</v>
      </c>
      <c r="K124" s="49"/>
      <c r="L124" s="38"/>
      <c r="M124" s="48"/>
      <c r="N124" s="134" t="str">
        <f>IFERROR(VLOOKUP(C124,'Custo Hora'!$B$3:$D$75,2,),"")</f>
        <v>APC001 - ARMAZENAMENTO PRODUTO</v>
      </c>
      <c r="O124" s="135"/>
      <c r="P124" s="160"/>
      <c r="Q124" s="160"/>
      <c r="R124" s="161"/>
      <c r="S124" s="135"/>
      <c r="T124" s="146"/>
      <c r="U124" s="146"/>
      <c r="V124" s="47" t="str">
        <f>IFERROR((VLOOKUP(C124,'Material Comprado'!$B$2:$E$411,4,FALSE)),"0")</f>
        <v>0</v>
      </c>
      <c r="W124" s="146">
        <f t="shared" si="17"/>
        <v>0</v>
      </c>
      <c r="X124" s="46"/>
      <c r="Y124" s="45"/>
      <c r="Z124" s="45"/>
      <c r="AA124" s="44"/>
      <c r="AB124" s="43">
        <f>IFERROR(((P124*VLOOKUP(C124,'Custo Hora'!$B$3:$D$75,3,)/60)*F124),"0")</f>
        <v>0</v>
      </c>
      <c r="AC124" s="43">
        <f>IFERROR(((Q124*VLOOKUP(C124,'Custo Hora'!$B$3:$D$75,3,))/(I124/J124)),"0")</f>
        <v>0</v>
      </c>
      <c r="AD124" s="42">
        <f t="shared" si="15"/>
        <v>0</v>
      </c>
      <c r="AE124" s="41"/>
      <c r="AF124" s="40"/>
      <c r="AG124" s="39"/>
      <c r="AH124" s="38"/>
      <c r="AI124" s="37"/>
      <c r="AJ124" s="37"/>
      <c r="AK124" s="18">
        <f t="shared" si="16"/>
        <v>0</v>
      </c>
      <c r="AL124" s="24">
        <v>114</v>
      </c>
    </row>
    <row r="125" spans="1:38" s="24" customFormat="1" ht="11.25" customHeight="1" outlineLevel="1" x14ac:dyDescent="0.2">
      <c r="A125" s="51"/>
      <c r="B125" s="131">
        <v>3</v>
      </c>
      <c r="C125" s="155" t="s">
        <v>6</v>
      </c>
      <c r="D125" s="132" t="str">
        <f>IFERROR(VLOOKUP(C125,'Material Comprado'!$B$4:$E$391,2,),"")</f>
        <v/>
      </c>
      <c r="E125" s="131" t="s">
        <v>199</v>
      </c>
      <c r="F125" s="140">
        <v>2</v>
      </c>
      <c r="G125" s="50"/>
      <c r="H125" s="133">
        <f t="shared" si="14"/>
        <v>2400</v>
      </c>
      <c r="I125" s="133">
        <f>'Dados de Entrada'!$K$9</f>
        <v>100</v>
      </c>
      <c r="J125" s="133">
        <f>'Dados de Entrada'!$M$9</f>
        <v>1</v>
      </c>
      <c r="K125" s="49"/>
      <c r="L125" s="38"/>
      <c r="M125" s="48"/>
      <c r="N125" s="134" t="str">
        <f>IFERROR(VLOOKUP(C125,'Custo Hora'!$B$3:$D$75,2,),"")</f>
        <v>SER001 - SRF.H.60.01 SERRA FIT</v>
      </c>
      <c r="O125" s="135"/>
      <c r="P125" s="160">
        <v>1</v>
      </c>
      <c r="Q125" s="160">
        <v>0.15</v>
      </c>
      <c r="R125" s="161"/>
      <c r="S125" s="135"/>
      <c r="T125" s="146"/>
      <c r="U125" s="146"/>
      <c r="V125" s="47" t="str">
        <f>IFERROR((VLOOKUP(C125,'Material Comprado'!$B$2:$E$411,4,FALSE)),"0")</f>
        <v>0</v>
      </c>
      <c r="W125" s="146">
        <f t="shared" si="17"/>
        <v>0</v>
      </c>
      <c r="X125" s="46"/>
      <c r="Y125" s="45"/>
      <c r="Z125" s="45"/>
      <c r="AA125" s="44"/>
      <c r="AB125" s="43">
        <f>IFERROR(((P125*VLOOKUP(C125,'Custo Hora'!$B$3:$D$75,3,)/60)*F125),"0")</f>
        <v>2</v>
      </c>
      <c r="AC125" s="43">
        <f>IFERROR(((Q125*VLOOKUP(C125,'Custo Hora'!$B$3:$D$75,3,))/(I125/J125)),"0")</f>
        <v>0.09</v>
      </c>
      <c r="AD125" s="42">
        <f t="shared" si="15"/>
        <v>2.09</v>
      </c>
      <c r="AE125" s="41"/>
      <c r="AF125" s="40"/>
      <c r="AG125" s="39"/>
      <c r="AH125" s="38"/>
      <c r="AI125" s="37"/>
      <c r="AJ125" s="37"/>
      <c r="AK125" s="18">
        <f t="shared" si="16"/>
        <v>2.7227521687310519E-3</v>
      </c>
      <c r="AL125" s="24">
        <v>115</v>
      </c>
    </row>
    <row r="126" spans="1:38" s="24" customFormat="1" ht="11.25" customHeight="1" outlineLevel="1" x14ac:dyDescent="0.2">
      <c r="A126" s="51"/>
      <c r="B126" s="131">
        <v>3</v>
      </c>
      <c r="C126" s="155" t="s">
        <v>10</v>
      </c>
      <c r="D126" s="132" t="str">
        <f>IFERROR(VLOOKUP(C126,'Material Comprado'!$B$4:$E$391,2,),"")</f>
        <v/>
      </c>
      <c r="E126" s="131" t="s">
        <v>199</v>
      </c>
      <c r="F126" s="140">
        <v>2</v>
      </c>
      <c r="G126" s="50"/>
      <c r="H126" s="133">
        <f t="shared" si="14"/>
        <v>2400</v>
      </c>
      <c r="I126" s="133">
        <f>'Dados de Entrada'!$K$9</f>
        <v>100</v>
      </c>
      <c r="J126" s="133">
        <f>'Dados de Entrada'!$M$9</f>
        <v>1</v>
      </c>
      <c r="K126" s="49"/>
      <c r="L126" s="38"/>
      <c r="M126" s="48"/>
      <c r="N126" s="134" t="str">
        <f>IFERROR(VLOOKUP(C126,'Custo Hora'!$B$3:$D$75,2,),"")</f>
        <v>TOR003 -  T.CNC.H.10.26 TORNO</v>
      </c>
      <c r="O126" s="135"/>
      <c r="P126" s="160">
        <v>1</v>
      </c>
      <c r="Q126" s="160">
        <v>0.5</v>
      </c>
      <c r="R126" s="161"/>
      <c r="S126" s="135"/>
      <c r="T126" s="146"/>
      <c r="U126" s="146"/>
      <c r="V126" s="47" t="str">
        <f>IFERROR((VLOOKUP(C126,'Material Comprado'!$B$2:$E$411,4,FALSE)),"0")</f>
        <v>0</v>
      </c>
      <c r="W126" s="146">
        <f t="shared" si="17"/>
        <v>0</v>
      </c>
      <c r="X126" s="46"/>
      <c r="Y126" s="45"/>
      <c r="Z126" s="45"/>
      <c r="AA126" s="44"/>
      <c r="AB126" s="43">
        <f>IFERROR(((P126*VLOOKUP(C126,'Custo Hora'!$B$3:$D$75,3,)/60)*F126),"0")</f>
        <v>3.3333333333333335</v>
      </c>
      <c r="AC126" s="43">
        <f>IFERROR(((Q126*VLOOKUP(C126,'Custo Hora'!$B$3:$D$75,3,))/(I126/J126)),"0")</f>
        <v>0.5</v>
      </c>
      <c r="AD126" s="42">
        <f t="shared" si="15"/>
        <v>3.8333333333333335</v>
      </c>
      <c r="AE126" s="41"/>
      <c r="AF126" s="40"/>
      <c r="AG126" s="39"/>
      <c r="AH126" s="38"/>
      <c r="AI126" s="37"/>
      <c r="AJ126" s="37"/>
      <c r="AK126" s="18">
        <f t="shared" si="16"/>
        <v>4.993883563063334E-3</v>
      </c>
      <c r="AL126" s="24">
        <v>116</v>
      </c>
    </row>
    <row r="127" spans="1:38" s="24" customFormat="1" ht="11.25" customHeight="1" outlineLevel="1" x14ac:dyDescent="0.2">
      <c r="A127" s="51"/>
      <c r="B127" s="131">
        <v>3</v>
      </c>
      <c r="C127" s="155" t="s">
        <v>39</v>
      </c>
      <c r="D127" s="132" t="str">
        <f>IFERROR(VLOOKUP(C127,'Material Comprado'!$B$4:$E$391,2,),"")</f>
        <v/>
      </c>
      <c r="E127" s="131" t="s">
        <v>199</v>
      </c>
      <c r="F127" s="140">
        <v>2</v>
      </c>
      <c r="G127" s="50"/>
      <c r="H127" s="133">
        <f t="shared" si="14"/>
        <v>2400</v>
      </c>
      <c r="I127" s="133">
        <f>'Dados de Entrada'!$K$9</f>
        <v>100</v>
      </c>
      <c r="J127" s="133">
        <f>'Dados de Entrada'!$M$9</f>
        <v>1</v>
      </c>
      <c r="K127" s="49"/>
      <c r="L127" s="38"/>
      <c r="M127" s="48"/>
      <c r="N127" s="134" t="str">
        <f>IFERROR(VLOOKUP(C127,'Custo Hora'!$B$3:$D$75,2,),"")</f>
        <v>REB001 - RB.CV.001 REBARBADORA</v>
      </c>
      <c r="O127" s="135"/>
      <c r="P127" s="160">
        <v>0.15</v>
      </c>
      <c r="Q127" s="160">
        <v>0.15</v>
      </c>
      <c r="R127" s="161"/>
      <c r="S127" s="135"/>
      <c r="T127" s="146"/>
      <c r="U127" s="146"/>
      <c r="V127" s="47" t="str">
        <f>IFERROR((VLOOKUP(C127,'Material Comprado'!$B$2:$E$411,4,FALSE)),"0")</f>
        <v>0</v>
      </c>
      <c r="W127" s="146">
        <f t="shared" si="17"/>
        <v>0</v>
      </c>
      <c r="X127" s="46"/>
      <c r="Y127" s="45"/>
      <c r="Z127" s="45"/>
      <c r="AA127" s="44"/>
      <c r="AB127" s="43">
        <f>IFERROR(((P127*VLOOKUP(C127,'Custo Hora'!$B$3:$D$75,3,)/60)*F127),"0")</f>
        <v>0.35</v>
      </c>
      <c r="AC127" s="43">
        <f>IFERROR(((Q127*VLOOKUP(C127,'Custo Hora'!$B$3:$D$75,3,))/(I127/J127)),"0")</f>
        <v>0.105</v>
      </c>
      <c r="AD127" s="42">
        <f t="shared" si="15"/>
        <v>0.45499999999999996</v>
      </c>
      <c r="AE127" s="41"/>
      <c r="AF127" s="40"/>
      <c r="AG127" s="39"/>
      <c r="AH127" s="38"/>
      <c r="AI127" s="37"/>
      <c r="AJ127" s="37"/>
      <c r="AK127" s="18">
        <f t="shared" si="16"/>
        <v>5.9275226639838696E-4</v>
      </c>
      <c r="AL127" s="24">
        <v>117</v>
      </c>
    </row>
    <row r="128" spans="1:38" s="24" customFormat="1" ht="11.25" customHeight="1" outlineLevel="1" x14ac:dyDescent="0.2">
      <c r="A128" s="51"/>
      <c r="B128" s="131">
        <v>3</v>
      </c>
      <c r="C128" s="155" t="s">
        <v>59</v>
      </c>
      <c r="D128" s="132" t="str">
        <f>IFERROR(VLOOKUP(C128,'Material Comprado'!$B$4:$E$391,2,),"")</f>
        <v/>
      </c>
      <c r="E128" s="131" t="s">
        <v>199</v>
      </c>
      <c r="F128" s="140">
        <v>2</v>
      </c>
      <c r="G128" s="50"/>
      <c r="H128" s="133">
        <f t="shared" si="14"/>
        <v>2400</v>
      </c>
      <c r="I128" s="133">
        <f>'Dados de Entrada'!$K$9</f>
        <v>100</v>
      </c>
      <c r="J128" s="133">
        <f>'Dados de Entrada'!$M$9</f>
        <v>1</v>
      </c>
      <c r="K128" s="49"/>
      <c r="L128" s="38"/>
      <c r="M128" s="48"/>
      <c r="N128" s="134" t="str">
        <f>IFERROR(VLOOKUP(C128,'Custo Hora'!$B$3:$D$75,2,),"")</f>
        <v>APC001 - ARMAZENAMENTO PRODUTO</v>
      </c>
      <c r="O128" s="135"/>
      <c r="P128" s="160"/>
      <c r="Q128" s="160"/>
      <c r="R128" s="161"/>
      <c r="S128" s="135"/>
      <c r="T128" s="146"/>
      <c r="U128" s="146"/>
      <c r="V128" s="47" t="str">
        <f>IFERROR((VLOOKUP(C128,'Material Comprado'!$B$2:$E$411,4,FALSE)),"0")</f>
        <v>0</v>
      </c>
      <c r="W128" s="146">
        <f t="shared" si="17"/>
        <v>0</v>
      </c>
      <c r="X128" s="46"/>
      <c r="Y128" s="45"/>
      <c r="Z128" s="45"/>
      <c r="AA128" s="44"/>
      <c r="AB128" s="43">
        <f>IFERROR(((P128*VLOOKUP(C128,'Custo Hora'!$B$3:$D$75,3,)/60)*F128),"0")</f>
        <v>0</v>
      </c>
      <c r="AC128" s="43">
        <f>IFERROR(((Q128*VLOOKUP(C128,'Custo Hora'!$B$3:$D$75,3,))/(I128/J128)),"0")</f>
        <v>0</v>
      </c>
      <c r="AD128" s="42">
        <f t="shared" si="15"/>
        <v>0</v>
      </c>
      <c r="AE128" s="41"/>
      <c r="AF128" s="40"/>
      <c r="AG128" s="39"/>
      <c r="AH128" s="38"/>
      <c r="AI128" s="37"/>
      <c r="AJ128" s="37"/>
      <c r="AK128" s="18">
        <f t="shared" si="16"/>
        <v>0</v>
      </c>
      <c r="AL128" s="24">
        <v>118</v>
      </c>
    </row>
    <row r="129" spans="1:38" s="24" customFormat="1" ht="11.25" customHeight="1" outlineLevel="1" x14ac:dyDescent="0.2">
      <c r="A129" s="51"/>
      <c r="B129" s="131">
        <v>4</v>
      </c>
      <c r="C129" s="132" t="s">
        <v>281</v>
      </c>
      <c r="D129" s="132" t="str">
        <f>IFERROR(VLOOKUP(C129,'Material Comprado'!$B$4:$E$391,2,),"")</f>
        <v>ACO RED TREF SAE 1020 Ø22,22 X 6000MM</v>
      </c>
      <c r="E129" s="131" t="s">
        <v>199</v>
      </c>
      <c r="F129" s="140">
        <v>4.2000000000000003E-2</v>
      </c>
      <c r="G129" s="50"/>
      <c r="H129" s="133">
        <f t="shared" si="14"/>
        <v>2400</v>
      </c>
      <c r="I129" s="133">
        <f>'Dados de Entrada'!$K$9</f>
        <v>100</v>
      </c>
      <c r="J129" s="133">
        <f>'Dados de Entrada'!$M$9</f>
        <v>1</v>
      </c>
      <c r="K129" s="49"/>
      <c r="L129" s="38"/>
      <c r="M129" s="48"/>
      <c r="N129" s="134" t="str">
        <f>IFERROR(VLOOKUP(C129,'Custo Hora'!$B$3:$D$75,2,),"")</f>
        <v/>
      </c>
      <c r="O129" s="135"/>
      <c r="P129" s="160"/>
      <c r="Q129" s="160"/>
      <c r="R129" s="161"/>
      <c r="S129" s="135"/>
      <c r="T129" s="146"/>
      <c r="U129" s="146"/>
      <c r="V129" s="47">
        <f>IFERROR((VLOOKUP(C129,'Material Comprado'!$B$2:$E$411,4,FALSE)),"0")</f>
        <v>7.67</v>
      </c>
      <c r="W129" s="146">
        <f t="shared" si="17"/>
        <v>0.32214000000000004</v>
      </c>
      <c r="X129" s="46"/>
      <c r="Y129" s="45"/>
      <c r="Z129" s="45"/>
      <c r="AA129" s="44"/>
      <c r="AB129" s="43" t="str">
        <f>IFERROR(((P129*VLOOKUP(C129,'Custo Hora'!$B$3:$D$75,3,)/60)*F129),"0")</f>
        <v>0</v>
      </c>
      <c r="AC129" s="43" t="str">
        <f>IFERROR(((Q129*VLOOKUP(C129,'Custo Hora'!$B$3:$D$75,3,))/(I129/J129)),"0")</f>
        <v>0</v>
      </c>
      <c r="AD129" s="42">
        <f t="shared" si="15"/>
        <v>0.32214000000000004</v>
      </c>
      <c r="AE129" s="41"/>
      <c r="AF129" s="40"/>
      <c r="AG129" s="39"/>
      <c r="AH129" s="38"/>
      <c r="AI129" s="37"/>
      <c r="AJ129" s="37"/>
      <c r="AK129" s="18">
        <f t="shared" si="16"/>
        <v>4.1966860461005803E-4</v>
      </c>
      <c r="AL129" s="24">
        <v>119</v>
      </c>
    </row>
    <row r="130" spans="1:38" s="24" customFormat="1" ht="11.25" customHeight="1" outlineLevel="1" x14ac:dyDescent="0.2">
      <c r="A130" s="51"/>
      <c r="B130" s="131">
        <v>3</v>
      </c>
      <c r="C130" s="180" t="s">
        <v>260</v>
      </c>
      <c r="D130" s="132" t="str">
        <f>IFERROR(VLOOKUP(C130,'Material Comprado'!$B$4:$E$391,2,),"")</f>
        <v>CALCO ESPESSURA 7.2MM</v>
      </c>
      <c r="E130" s="131" t="s">
        <v>183</v>
      </c>
      <c r="F130" s="140">
        <v>1</v>
      </c>
      <c r="G130" s="50"/>
      <c r="H130" s="133">
        <f t="shared" si="14"/>
        <v>2400</v>
      </c>
      <c r="I130" s="133">
        <f>'Dados de Entrada'!$K$9</f>
        <v>100</v>
      </c>
      <c r="J130" s="133">
        <f>'Dados de Entrada'!$M$9</f>
        <v>1</v>
      </c>
      <c r="K130" s="49"/>
      <c r="L130" s="38"/>
      <c r="M130" s="48"/>
      <c r="N130" s="134" t="str">
        <f>IFERROR(VLOOKUP(C130,'Custo Hora'!$B$3:$D$75,2,),"")</f>
        <v/>
      </c>
      <c r="O130" s="135"/>
      <c r="P130" s="160"/>
      <c r="Q130" s="160"/>
      <c r="R130" s="161"/>
      <c r="S130" s="135"/>
      <c r="T130" s="146"/>
      <c r="U130" s="146"/>
      <c r="V130" s="47">
        <f>IFERROR((VLOOKUP(C130,'Material Comprado'!$B$2:$E$411,4,FALSE)),"0")</f>
        <v>0</v>
      </c>
      <c r="W130" s="146">
        <f t="shared" si="17"/>
        <v>0</v>
      </c>
      <c r="X130" s="46"/>
      <c r="Y130" s="45"/>
      <c r="Z130" s="45"/>
      <c r="AA130" s="44"/>
      <c r="AB130" s="43" t="str">
        <f>IFERROR(((P130*VLOOKUP(C130,'Custo Hora'!$B$3:$D$75,3,)/60)*F130),"0")</f>
        <v>0</v>
      </c>
      <c r="AC130" s="43" t="str">
        <f>IFERROR(((Q130*VLOOKUP(C130,'Custo Hora'!$B$3:$D$75,3,))/(I130/J130)),"0")</f>
        <v>0</v>
      </c>
      <c r="AD130" s="42">
        <f t="shared" si="15"/>
        <v>0</v>
      </c>
      <c r="AE130" s="41"/>
      <c r="AF130" s="40"/>
      <c r="AG130" s="39"/>
      <c r="AH130" s="38"/>
      <c r="AI130" s="37"/>
      <c r="AJ130" s="37"/>
      <c r="AK130" s="18">
        <f t="shared" si="16"/>
        <v>0</v>
      </c>
      <c r="AL130" s="24">
        <v>120</v>
      </c>
    </row>
    <row r="131" spans="1:38" s="24" customFormat="1" ht="11.25" customHeight="1" outlineLevel="1" x14ac:dyDescent="0.2">
      <c r="A131" s="51"/>
      <c r="B131" s="131"/>
      <c r="C131" s="176" t="s">
        <v>59</v>
      </c>
      <c r="D131" s="132" t="str">
        <f>IFERROR(VLOOKUP(C131,'Material Comprado'!$B$4:$E$391,2,),"")</f>
        <v/>
      </c>
      <c r="E131" s="131" t="s">
        <v>199</v>
      </c>
      <c r="F131" s="140">
        <v>1</v>
      </c>
      <c r="G131" s="50"/>
      <c r="H131" s="133">
        <v>2400</v>
      </c>
      <c r="I131" s="133">
        <v>100</v>
      </c>
      <c r="J131" s="133">
        <v>1</v>
      </c>
      <c r="K131" s="49"/>
      <c r="L131" s="38"/>
      <c r="M131" s="48"/>
      <c r="N131" s="134" t="str">
        <f>IFERROR(VLOOKUP(C131,'Custo Hora'!$B$3:$D$75,2,),"")</f>
        <v>APC001 - ARMAZENAMENTO PRODUTO</v>
      </c>
      <c r="O131" s="135"/>
      <c r="P131" s="160"/>
      <c r="Q131" s="160"/>
      <c r="R131" s="161"/>
      <c r="S131" s="135"/>
      <c r="T131" s="146"/>
      <c r="U131" s="146"/>
      <c r="V131" s="47" t="str">
        <f>IFERROR((VLOOKUP(C131,'Material Comprado'!$B$2:$E$411,4,FALSE)),"0")</f>
        <v>0</v>
      </c>
      <c r="W131" s="146">
        <f t="shared" si="17"/>
        <v>0</v>
      </c>
      <c r="X131" s="46"/>
      <c r="Y131" s="45"/>
      <c r="Z131" s="45"/>
      <c r="AA131" s="44"/>
      <c r="AB131" s="43">
        <f>IFERROR(((P131*VLOOKUP(C131,'Custo Hora'!$B$3:$D$75,3,)/60)*F131),"0")</f>
        <v>0</v>
      </c>
      <c r="AC131" s="43">
        <f>IFERROR(((Q131*VLOOKUP(C131,'Custo Hora'!$B$3:$D$75,3,))/(I131/J131)),"0")</f>
        <v>0</v>
      </c>
      <c r="AD131" s="42">
        <f t="shared" si="15"/>
        <v>0</v>
      </c>
      <c r="AE131" s="41"/>
      <c r="AF131" s="40"/>
      <c r="AG131" s="39"/>
      <c r="AH131" s="38"/>
      <c r="AI131" s="37"/>
      <c r="AJ131" s="37"/>
      <c r="AK131" s="18">
        <f t="shared" si="16"/>
        <v>0</v>
      </c>
      <c r="AL131" s="24">
        <v>121</v>
      </c>
    </row>
    <row r="132" spans="1:38" s="24" customFormat="1" ht="11.25" customHeight="1" outlineLevel="1" x14ac:dyDescent="0.2">
      <c r="A132" s="51"/>
      <c r="B132" s="131"/>
      <c r="C132" s="176" t="s">
        <v>6</v>
      </c>
      <c r="D132" s="132" t="str">
        <f>IFERROR(VLOOKUP(C132,'Material Comprado'!$B$4:$E$391,2,),"")</f>
        <v/>
      </c>
      <c r="E132" s="131" t="s">
        <v>199</v>
      </c>
      <c r="F132" s="140">
        <v>1</v>
      </c>
      <c r="G132" s="50"/>
      <c r="H132" s="133">
        <v>2400</v>
      </c>
      <c r="I132" s="133">
        <v>100</v>
      </c>
      <c r="J132" s="133">
        <v>1</v>
      </c>
      <c r="K132" s="49"/>
      <c r="L132" s="38"/>
      <c r="M132" s="48"/>
      <c r="N132" s="134" t="str">
        <f>IFERROR(VLOOKUP(C132,'Custo Hora'!$B$3:$D$75,2,),"")</f>
        <v>SER001 - SRF.H.60.01 SERRA FIT</v>
      </c>
      <c r="O132" s="135"/>
      <c r="P132" s="160">
        <v>1</v>
      </c>
      <c r="Q132" s="160">
        <v>0.15</v>
      </c>
      <c r="R132" s="161"/>
      <c r="S132" s="135"/>
      <c r="T132" s="146"/>
      <c r="U132" s="146"/>
      <c r="V132" s="47" t="str">
        <f>IFERROR((VLOOKUP(C132,'Material Comprado'!$B$2:$E$411,4,FALSE)),"0")</f>
        <v>0</v>
      </c>
      <c r="W132" s="146">
        <f t="shared" si="17"/>
        <v>0</v>
      </c>
      <c r="X132" s="46"/>
      <c r="Y132" s="45"/>
      <c r="Z132" s="45"/>
      <c r="AA132" s="44"/>
      <c r="AB132" s="43">
        <f>IFERROR(((P132*VLOOKUP(C132,'Custo Hora'!$B$3:$D$75,3,)/60)*F132),"0")</f>
        <v>1</v>
      </c>
      <c r="AC132" s="43">
        <f>IFERROR(((Q132*VLOOKUP(C132,'Custo Hora'!$B$3:$D$75,3,))/(I132/J132)),"0")</f>
        <v>0.09</v>
      </c>
      <c r="AD132" s="42">
        <f t="shared" si="15"/>
        <v>1.0900000000000001</v>
      </c>
      <c r="AE132" s="41"/>
      <c r="AF132" s="40"/>
      <c r="AG132" s="39"/>
      <c r="AH132" s="38"/>
      <c r="AI132" s="37"/>
      <c r="AJ132" s="37"/>
      <c r="AK132" s="18">
        <f t="shared" si="16"/>
        <v>1.4199999348884437E-3</v>
      </c>
      <c r="AL132" s="24">
        <v>122</v>
      </c>
    </row>
    <row r="133" spans="1:38" s="24" customFormat="1" ht="11.25" customHeight="1" outlineLevel="1" x14ac:dyDescent="0.2">
      <c r="A133" s="51"/>
      <c r="B133" s="131"/>
      <c r="C133" s="176" t="s">
        <v>10</v>
      </c>
      <c r="D133" s="132" t="str">
        <f>IFERROR(VLOOKUP(C133,'Material Comprado'!$B$4:$E$391,2,),"")</f>
        <v/>
      </c>
      <c r="E133" s="131" t="s">
        <v>199</v>
      </c>
      <c r="F133" s="140">
        <v>1</v>
      </c>
      <c r="G133" s="50"/>
      <c r="H133" s="133">
        <v>2400</v>
      </c>
      <c r="I133" s="133">
        <v>100</v>
      </c>
      <c r="J133" s="133">
        <v>1</v>
      </c>
      <c r="K133" s="49"/>
      <c r="L133" s="38"/>
      <c r="M133" s="48"/>
      <c r="N133" s="134" t="str">
        <f>IFERROR(VLOOKUP(C133,'Custo Hora'!$B$3:$D$75,2,),"")</f>
        <v>TOR003 -  T.CNC.H.10.26 TORNO</v>
      </c>
      <c r="O133" s="135"/>
      <c r="P133" s="160">
        <v>0.33</v>
      </c>
      <c r="Q133" s="160">
        <v>0.5</v>
      </c>
      <c r="R133" s="161"/>
      <c r="S133" s="135"/>
      <c r="T133" s="146"/>
      <c r="U133" s="146"/>
      <c r="V133" s="47" t="str">
        <f>IFERROR((VLOOKUP(C133,'Material Comprado'!$B$2:$E$411,4,FALSE)),"0")</f>
        <v>0</v>
      </c>
      <c r="W133" s="146">
        <f t="shared" si="17"/>
        <v>0</v>
      </c>
      <c r="X133" s="46"/>
      <c r="Y133" s="45"/>
      <c r="Z133" s="45"/>
      <c r="AA133" s="44"/>
      <c r="AB133" s="43">
        <f>IFERROR(((P133*VLOOKUP(C133,'Custo Hora'!$B$3:$D$75,3,)/60)*F133),"0")</f>
        <v>0.55000000000000004</v>
      </c>
      <c r="AC133" s="43">
        <f>IFERROR(((Q133*VLOOKUP(C133,'Custo Hora'!$B$3:$D$75,3,))/(I133/J133)),"0")</f>
        <v>0.5</v>
      </c>
      <c r="AD133" s="42">
        <f t="shared" si="15"/>
        <v>1.05</v>
      </c>
      <c r="AE133" s="41"/>
      <c r="AF133" s="40"/>
      <c r="AG133" s="39"/>
      <c r="AH133" s="38"/>
      <c r="AI133" s="37"/>
      <c r="AJ133" s="37"/>
      <c r="AK133" s="18">
        <f t="shared" si="16"/>
        <v>1.3678898455347392E-3</v>
      </c>
      <c r="AL133" s="24">
        <v>123</v>
      </c>
    </row>
    <row r="134" spans="1:38" s="24" customFormat="1" ht="11.25" customHeight="1" outlineLevel="1" x14ac:dyDescent="0.2">
      <c r="A134" s="51"/>
      <c r="B134" s="131"/>
      <c r="C134" s="176" t="s">
        <v>26</v>
      </c>
      <c r="D134" s="132" t="str">
        <f>IFERROR(VLOOKUP(C134,'Material Comprado'!$B$4:$E$391,2,),"")</f>
        <v/>
      </c>
      <c r="E134" s="131" t="s">
        <v>199</v>
      </c>
      <c r="F134" s="140">
        <v>1</v>
      </c>
      <c r="G134" s="50"/>
      <c r="H134" s="133">
        <v>2400</v>
      </c>
      <c r="I134" s="133">
        <v>100</v>
      </c>
      <c r="J134" s="133">
        <v>1</v>
      </c>
      <c r="K134" s="49"/>
      <c r="L134" s="38"/>
      <c r="M134" s="48"/>
      <c r="N134" s="134" t="str">
        <f>IFERROR(VLOOKUP(C134,'Custo Hora'!$B$3:$D$75,2,),"")</f>
        <v>FU0002 - FRDB.30.16 FURADEIRA</v>
      </c>
      <c r="O134" s="135"/>
      <c r="P134" s="160">
        <v>0.5</v>
      </c>
      <c r="Q134" s="160">
        <v>0.25</v>
      </c>
      <c r="R134" s="161"/>
      <c r="S134" s="135"/>
      <c r="T134" s="146"/>
      <c r="U134" s="146"/>
      <c r="V134" s="47" t="str">
        <f>IFERROR((VLOOKUP(C134,'Material Comprado'!$B$2:$E$411,4,FALSE)),"0")</f>
        <v>0</v>
      </c>
      <c r="W134" s="146">
        <f t="shared" si="17"/>
        <v>0</v>
      </c>
      <c r="X134" s="46"/>
      <c r="Y134" s="45"/>
      <c r="Z134" s="45"/>
      <c r="AA134" s="44"/>
      <c r="AB134" s="43">
        <f>IFERROR(((P134*VLOOKUP(C134,'Custo Hora'!$B$3:$D$75,3,)/60)*F134),"0")</f>
        <v>0.5</v>
      </c>
      <c r="AC134" s="43">
        <f>IFERROR(((Q134*VLOOKUP(C134,'Custo Hora'!$B$3:$D$75,3,))/(I134/J134)),"0")</f>
        <v>0.15</v>
      </c>
      <c r="AD134" s="42">
        <f t="shared" si="15"/>
        <v>0.65</v>
      </c>
      <c r="AE134" s="41"/>
      <c r="AF134" s="40"/>
      <c r="AG134" s="39"/>
      <c r="AH134" s="38"/>
      <c r="AI134" s="37"/>
      <c r="AJ134" s="37"/>
      <c r="AK134" s="18">
        <f t="shared" si="16"/>
        <v>8.4678895199769575E-4</v>
      </c>
      <c r="AL134" s="24">
        <v>124</v>
      </c>
    </row>
    <row r="135" spans="1:38" s="24" customFormat="1" ht="11.25" customHeight="1" outlineLevel="1" x14ac:dyDescent="0.2">
      <c r="A135" s="51"/>
      <c r="B135" s="131"/>
      <c r="C135" s="176" t="s">
        <v>59</v>
      </c>
      <c r="D135" s="132" t="str">
        <f>IFERROR(VLOOKUP(C135,'Material Comprado'!$B$4:$E$391,2,),"")</f>
        <v/>
      </c>
      <c r="E135" s="131" t="s">
        <v>199</v>
      </c>
      <c r="F135" s="140">
        <v>1</v>
      </c>
      <c r="G135" s="50"/>
      <c r="H135" s="133">
        <v>2400</v>
      </c>
      <c r="I135" s="133">
        <v>100</v>
      </c>
      <c r="J135" s="133">
        <v>1</v>
      </c>
      <c r="K135" s="49"/>
      <c r="L135" s="38"/>
      <c r="M135" s="48"/>
      <c r="N135" s="134" t="str">
        <f>IFERROR(VLOOKUP(C135,'Custo Hora'!$B$3:$D$75,2,),"")</f>
        <v>APC001 - ARMAZENAMENTO PRODUTO</v>
      </c>
      <c r="O135" s="135"/>
      <c r="P135" s="160"/>
      <c r="Q135" s="160"/>
      <c r="R135" s="161"/>
      <c r="S135" s="135"/>
      <c r="T135" s="146"/>
      <c r="U135" s="146"/>
      <c r="V135" s="47" t="str">
        <f>IFERROR((VLOOKUP(C135,'Material Comprado'!$B$2:$E$411,4,FALSE)),"0")</f>
        <v>0</v>
      </c>
      <c r="W135" s="146">
        <f t="shared" si="17"/>
        <v>0</v>
      </c>
      <c r="X135" s="46"/>
      <c r="Y135" s="45"/>
      <c r="Z135" s="45"/>
      <c r="AA135" s="44"/>
      <c r="AB135" s="43">
        <f>IFERROR(((P135*VLOOKUP(C135,'Custo Hora'!$B$3:$D$75,3,)/60)*F135),"0")</f>
        <v>0</v>
      </c>
      <c r="AC135" s="43">
        <f>IFERROR(((Q135*VLOOKUP(C135,'Custo Hora'!$B$3:$D$75,3,))/(I135/J135)),"0")</f>
        <v>0</v>
      </c>
      <c r="AD135" s="42">
        <f t="shared" si="15"/>
        <v>0</v>
      </c>
      <c r="AE135" s="41"/>
      <c r="AF135" s="40"/>
      <c r="AG135" s="39"/>
      <c r="AH135" s="38"/>
      <c r="AI135" s="37"/>
      <c r="AJ135" s="37"/>
      <c r="AK135" s="18">
        <f t="shared" si="16"/>
        <v>0</v>
      </c>
      <c r="AL135" s="24">
        <v>125</v>
      </c>
    </row>
    <row r="136" spans="1:38" s="24" customFormat="1" ht="11.25" customHeight="1" outlineLevel="1" x14ac:dyDescent="0.2">
      <c r="A136" s="51"/>
      <c r="B136" s="131">
        <v>4</v>
      </c>
      <c r="C136" s="180" t="s">
        <v>198</v>
      </c>
      <c r="D136" s="132" t="str">
        <f>IFERROR(VLOOKUP(C136,'Material Comprado'!$B$4:$E$391,2,),"")</f>
        <v>ACO RED LAM SAE 1020 Ø 34,9 X 6000MM.</v>
      </c>
      <c r="E136" s="131" t="s">
        <v>183</v>
      </c>
      <c r="F136" s="140">
        <v>7.6999999999999999E-2</v>
      </c>
      <c r="G136" s="50"/>
      <c r="H136" s="133">
        <f t="shared" ref="H136:H154" si="18">I136*12*2</f>
        <v>2400</v>
      </c>
      <c r="I136" s="133">
        <f>'Dados de Entrada'!$K$9</f>
        <v>100</v>
      </c>
      <c r="J136" s="133">
        <f>'Dados de Entrada'!$M$9</f>
        <v>1</v>
      </c>
      <c r="K136" s="49"/>
      <c r="L136" s="38"/>
      <c r="M136" s="48"/>
      <c r="N136" s="134" t="str">
        <f>IFERROR(VLOOKUP(C136,'Custo Hora'!$B$3:$D$75,2,),"")</f>
        <v/>
      </c>
      <c r="O136" s="135"/>
      <c r="P136" s="160"/>
      <c r="Q136" s="160"/>
      <c r="R136" s="161"/>
      <c r="S136" s="135"/>
      <c r="T136" s="146"/>
      <c r="U136" s="146"/>
      <c r="V136" s="47">
        <f>IFERROR((VLOOKUP(C136,'Material Comprado'!$B$2:$E$411,4,FALSE)),"0")</f>
        <v>9.5</v>
      </c>
      <c r="W136" s="146">
        <f t="shared" si="17"/>
        <v>0.73150000000000004</v>
      </c>
      <c r="X136" s="46"/>
      <c r="Y136" s="45"/>
      <c r="Z136" s="45"/>
      <c r="AA136" s="44"/>
      <c r="AB136" s="43" t="str">
        <f>IFERROR(((P136*VLOOKUP(C136,'Custo Hora'!$B$3:$D$75,3,)/60)*F136),"0")</f>
        <v>0</v>
      </c>
      <c r="AC136" s="43" t="str">
        <f>IFERROR(((Q136*VLOOKUP(C136,'Custo Hora'!$B$3:$D$75,3,))/(I136/J136)),"0")</f>
        <v>0</v>
      </c>
      <c r="AD136" s="42">
        <f t="shared" si="15"/>
        <v>0.73150000000000004</v>
      </c>
      <c r="AE136" s="41"/>
      <c r="AF136" s="40"/>
      <c r="AG136" s="39"/>
      <c r="AH136" s="38"/>
      <c r="AI136" s="37"/>
      <c r="AJ136" s="37"/>
      <c r="AK136" s="18">
        <f t="shared" si="16"/>
        <v>9.5296325905586837E-4</v>
      </c>
      <c r="AL136" s="24">
        <v>126</v>
      </c>
    </row>
    <row r="137" spans="1:38" s="24" customFormat="1" ht="11.25" customHeight="1" outlineLevel="1" x14ac:dyDescent="0.2">
      <c r="A137" s="51"/>
      <c r="B137" s="131">
        <v>3</v>
      </c>
      <c r="C137" s="132" t="s">
        <v>283</v>
      </c>
      <c r="D137" s="132" t="str">
        <f>IFERROR(VLOOKUP(C137,'Material Comprado'!$B$4:$E$391,2,),"")</f>
        <v>GUARNICAO DA TAMPA TF 70 (0,4) - 112294</v>
      </c>
      <c r="E137" s="131" t="s">
        <v>199</v>
      </c>
      <c r="F137" s="140">
        <v>1</v>
      </c>
      <c r="G137" s="50"/>
      <c r="H137" s="133">
        <f t="shared" si="18"/>
        <v>2400</v>
      </c>
      <c r="I137" s="133">
        <f>'Dados de Entrada'!$K$9</f>
        <v>100</v>
      </c>
      <c r="J137" s="133">
        <f>'Dados de Entrada'!$M$9</f>
        <v>1</v>
      </c>
      <c r="K137" s="49"/>
      <c r="L137" s="38"/>
      <c r="M137" s="48"/>
      <c r="N137" s="134" t="str">
        <f>IFERROR(VLOOKUP(C137,'Custo Hora'!$B$3:$D$75,2,),"")</f>
        <v/>
      </c>
      <c r="O137" s="135"/>
      <c r="P137" s="160"/>
      <c r="Q137" s="160"/>
      <c r="R137" s="161"/>
      <c r="S137" s="135"/>
      <c r="T137" s="146"/>
      <c r="U137" s="146"/>
      <c r="V137" s="47">
        <f>IFERROR((VLOOKUP(C137,'Material Comprado'!$B$2:$E$411,4,FALSE)),"0")</f>
        <v>0.83</v>
      </c>
      <c r="W137" s="146">
        <f t="shared" si="17"/>
        <v>0.83</v>
      </c>
      <c r="X137" s="46"/>
      <c r="Y137" s="45"/>
      <c r="Z137" s="45"/>
      <c r="AA137" s="44"/>
      <c r="AB137" s="43" t="str">
        <f>IFERROR(((P137*VLOOKUP(C137,'Custo Hora'!$B$3:$D$75,3,)/60)*F137),"0")</f>
        <v>0</v>
      </c>
      <c r="AC137" s="43" t="str">
        <f>IFERROR(((Q137*VLOOKUP(C137,'Custo Hora'!$B$3:$D$75,3,))/(I137/J137)),"0")</f>
        <v>0</v>
      </c>
      <c r="AD137" s="42">
        <f t="shared" si="15"/>
        <v>0.83</v>
      </c>
      <c r="AE137" s="41"/>
      <c r="AF137" s="40"/>
      <c r="AG137" s="39"/>
      <c r="AH137" s="38"/>
      <c r="AI137" s="37"/>
      <c r="AJ137" s="37"/>
      <c r="AK137" s="18">
        <f t="shared" si="16"/>
        <v>1.0812843540893651E-3</v>
      </c>
      <c r="AL137" s="24">
        <v>127</v>
      </c>
    </row>
    <row r="138" spans="1:38" s="24" customFormat="1" ht="11.25" customHeight="1" outlineLevel="1" x14ac:dyDescent="0.2">
      <c r="A138" s="51"/>
      <c r="B138" s="131">
        <v>3</v>
      </c>
      <c r="C138" s="132" t="s">
        <v>285</v>
      </c>
      <c r="D138" s="132" t="str">
        <f>IFERROR(VLOOKUP(C138,'Material Comprado'!$B$4:$E$391,2,),"")</f>
        <v>GUARNICAO DA TAMPA TF 70 (0,8) - 112297</v>
      </c>
      <c r="E138" s="131" t="s">
        <v>199</v>
      </c>
      <c r="F138" s="140">
        <v>2</v>
      </c>
      <c r="G138" s="50"/>
      <c r="H138" s="133">
        <f t="shared" si="18"/>
        <v>2400</v>
      </c>
      <c r="I138" s="133">
        <f>'Dados de Entrada'!$K$9</f>
        <v>100</v>
      </c>
      <c r="J138" s="133">
        <f>'Dados de Entrada'!$M$9</f>
        <v>1</v>
      </c>
      <c r="K138" s="49"/>
      <c r="L138" s="38"/>
      <c r="M138" s="48"/>
      <c r="N138" s="134" t="str">
        <f>IFERROR(VLOOKUP(C138,'Custo Hora'!$B$3:$D$75,2,),"")</f>
        <v/>
      </c>
      <c r="O138" s="135"/>
      <c r="P138" s="160"/>
      <c r="Q138" s="160"/>
      <c r="R138" s="161"/>
      <c r="S138" s="135"/>
      <c r="T138" s="146"/>
      <c r="U138" s="146"/>
      <c r="V138" s="47">
        <f>IFERROR((VLOOKUP(C138,'Material Comprado'!$B$2:$E$411,4,FALSE)),"0")</f>
        <v>1.1599999999999999</v>
      </c>
      <c r="W138" s="146">
        <f t="shared" si="17"/>
        <v>2.3199999999999998</v>
      </c>
      <c r="X138" s="46"/>
      <c r="Y138" s="45"/>
      <c r="Z138" s="45"/>
      <c r="AA138" s="44"/>
      <c r="AB138" s="43" t="str">
        <f>IFERROR(((P138*VLOOKUP(C138,'Custo Hora'!$B$3:$D$75,3,)/60)*F138),"0")</f>
        <v>0</v>
      </c>
      <c r="AC138" s="43" t="str">
        <f>IFERROR(((Q138*VLOOKUP(C138,'Custo Hora'!$B$3:$D$75,3,))/(I138/J138)),"0")</f>
        <v>0</v>
      </c>
      <c r="AD138" s="42">
        <f t="shared" si="15"/>
        <v>2.3199999999999998</v>
      </c>
      <c r="AE138" s="41"/>
      <c r="AF138" s="40"/>
      <c r="AG138" s="39"/>
      <c r="AH138" s="38"/>
      <c r="AI138" s="37"/>
      <c r="AJ138" s="37"/>
      <c r="AK138" s="18">
        <f t="shared" si="16"/>
        <v>3.022385182514852E-3</v>
      </c>
      <c r="AL138" s="24">
        <v>128</v>
      </c>
    </row>
    <row r="139" spans="1:38" s="24" customFormat="1" ht="11.25" customHeight="1" outlineLevel="1" x14ac:dyDescent="0.2">
      <c r="A139" s="51"/>
      <c r="B139" s="131">
        <v>3</v>
      </c>
      <c r="C139" s="132" t="s">
        <v>287</v>
      </c>
      <c r="D139" s="132" t="str">
        <f>IFERROR(VLOOKUP(C139,'Material Comprado'!$B$4:$E$391,2,),"")</f>
        <v>GUARNICAO DA TAMPA COMANDO TF 70 (1,6) - 112296</v>
      </c>
      <c r="E139" s="131" t="s">
        <v>199</v>
      </c>
      <c r="F139" s="140">
        <v>1</v>
      </c>
      <c r="G139" s="50"/>
      <c r="H139" s="133">
        <f t="shared" si="18"/>
        <v>2400</v>
      </c>
      <c r="I139" s="133">
        <f>'Dados de Entrada'!$K$9</f>
        <v>100</v>
      </c>
      <c r="J139" s="133">
        <f>'Dados de Entrada'!$M$9</f>
        <v>1</v>
      </c>
      <c r="K139" s="49"/>
      <c r="L139" s="38"/>
      <c r="M139" s="48"/>
      <c r="N139" s="134" t="str">
        <f>IFERROR(VLOOKUP(C139,'Custo Hora'!$B$3:$D$75,2,),"")</f>
        <v/>
      </c>
      <c r="O139" s="135"/>
      <c r="P139" s="160"/>
      <c r="Q139" s="160"/>
      <c r="R139" s="161"/>
      <c r="S139" s="135"/>
      <c r="T139" s="146"/>
      <c r="U139" s="146"/>
      <c r="V139" s="47">
        <f>IFERROR((VLOOKUP(C139,'Material Comprado'!$B$2:$E$411,4,FALSE)),"0")</f>
        <v>2.77</v>
      </c>
      <c r="W139" s="146">
        <f t="shared" si="17"/>
        <v>2.77</v>
      </c>
      <c r="X139" s="46"/>
      <c r="Y139" s="45"/>
      <c r="Z139" s="45"/>
      <c r="AA139" s="44"/>
      <c r="AB139" s="43" t="str">
        <f>IFERROR(((P139*VLOOKUP(C139,'Custo Hora'!$B$3:$D$75,3,)/60)*F139),"0")</f>
        <v>0</v>
      </c>
      <c r="AC139" s="43" t="str">
        <f>IFERROR(((Q139*VLOOKUP(C139,'Custo Hora'!$B$3:$D$75,3,))/(I139/J139)),"0")</f>
        <v>0</v>
      </c>
      <c r="AD139" s="42">
        <f t="shared" ref="AD139:AD170" si="19">W139+AB139+AC139+X139</f>
        <v>2.77</v>
      </c>
      <c r="AE139" s="41"/>
      <c r="AF139" s="40"/>
      <c r="AG139" s="39"/>
      <c r="AH139" s="38"/>
      <c r="AI139" s="37"/>
      <c r="AJ139" s="37"/>
      <c r="AK139" s="18">
        <f t="shared" ref="AK139:AK170" si="20">AD139/$AD$211</f>
        <v>3.6086236877440263E-3</v>
      </c>
      <c r="AL139" s="24">
        <v>129</v>
      </c>
    </row>
    <row r="140" spans="1:38" s="24" customFormat="1" ht="11.25" customHeight="1" outlineLevel="1" x14ac:dyDescent="0.2">
      <c r="A140" s="51"/>
      <c r="B140" s="131">
        <v>3</v>
      </c>
      <c r="C140" s="132" t="s">
        <v>289</v>
      </c>
      <c r="D140" s="132" t="str">
        <f>IFERROR(VLOOKUP(C140,'Material Comprado'!$B$4:$E$391,2,),"")</f>
        <v>SACO PLASTICO PE 19X30X0,3</v>
      </c>
      <c r="E140" s="131" t="s">
        <v>199</v>
      </c>
      <c r="F140" s="140">
        <v>1</v>
      </c>
      <c r="G140" s="50"/>
      <c r="H140" s="133">
        <f t="shared" si="18"/>
        <v>2400</v>
      </c>
      <c r="I140" s="133">
        <f>'Dados de Entrada'!$K$9</f>
        <v>100</v>
      </c>
      <c r="J140" s="133">
        <f>'Dados de Entrada'!$M$9</f>
        <v>1</v>
      </c>
      <c r="K140" s="49"/>
      <c r="L140" s="38"/>
      <c r="M140" s="48"/>
      <c r="N140" s="134" t="str">
        <f>IFERROR(VLOOKUP(C140,'Custo Hora'!$B$3:$D$75,2,),"")</f>
        <v/>
      </c>
      <c r="O140" s="135"/>
      <c r="P140" s="160"/>
      <c r="Q140" s="160"/>
      <c r="R140" s="161"/>
      <c r="S140" s="135"/>
      <c r="T140" s="146"/>
      <c r="U140" s="146"/>
      <c r="V140" s="47">
        <f>IFERROR((VLOOKUP(C140,'Material Comprado'!$B$2:$E$411,4,FALSE)),"0")</f>
        <v>0.38</v>
      </c>
      <c r="W140" s="146">
        <f t="shared" si="17"/>
        <v>0.38</v>
      </c>
      <c r="X140" s="46"/>
      <c r="Y140" s="45"/>
      <c r="Z140" s="45"/>
      <c r="AA140" s="44"/>
      <c r="AB140" s="43" t="str">
        <f>IFERROR(((P140*VLOOKUP(C140,'Custo Hora'!$B$3:$D$75,3,)/60)*F140),"0")</f>
        <v>0</v>
      </c>
      <c r="AC140" s="43" t="str">
        <f>IFERROR(((Q140*VLOOKUP(C140,'Custo Hora'!$B$3:$D$75,3,))/(I140/J140)),"0")</f>
        <v>0</v>
      </c>
      <c r="AD140" s="42">
        <f t="shared" si="19"/>
        <v>0.38</v>
      </c>
      <c r="AE140" s="41"/>
      <c r="AF140" s="40"/>
      <c r="AG140" s="39"/>
      <c r="AH140" s="38"/>
      <c r="AI140" s="37"/>
      <c r="AJ140" s="37"/>
      <c r="AK140" s="18">
        <f t="shared" si="20"/>
        <v>4.9504584886019129E-4</v>
      </c>
      <c r="AL140" s="24">
        <v>130</v>
      </c>
    </row>
    <row r="141" spans="1:38" s="24" customFormat="1" ht="11.25" customHeight="1" outlineLevel="1" x14ac:dyDescent="0.2">
      <c r="A141" s="51"/>
      <c r="B141" s="131">
        <v>3</v>
      </c>
      <c r="C141" s="180" t="s">
        <v>290</v>
      </c>
      <c r="D141" s="132" t="str">
        <f>IFERROR(VLOOKUP(C141,'Material Comprado'!$B$4:$E$391,2,),"")</f>
        <v>SACO PLASTICO PE 35X50X0,15</v>
      </c>
      <c r="E141" s="131" t="s">
        <v>181</v>
      </c>
      <c r="F141" s="140">
        <v>1</v>
      </c>
      <c r="G141" s="50"/>
      <c r="H141" s="133">
        <f t="shared" si="18"/>
        <v>2400</v>
      </c>
      <c r="I141" s="133">
        <f>'Dados de Entrada'!$K$9</f>
        <v>100</v>
      </c>
      <c r="J141" s="133">
        <f>'Dados de Entrada'!$M$9</f>
        <v>1</v>
      </c>
      <c r="K141" s="49"/>
      <c r="L141" s="38"/>
      <c r="M141" s="48"/>
      <c r="N141" s="134" t="str">
        <f>IFERROR(VLOOKUP(C141,'Custo Hora'!$B$3:$D$75,2,),"")</f>
        <v/>
      </c>
      <c r="O141" s="135"/>
      <c r="P141" s="160"/>
      <c r="Q141" s="160"/>
      <c r="R141" s="161"/>
      <c r="S141" s="135"/>
      <c r="T141" s="146"/>
      <c r="U141" s="146"/>
      <c r="V141" s="47">
        <f>IFERROR((VLOOKUP(C141,'Material Comprado'!$B$2:$E$411,4,FALSE)),"0")</f>
        <v>0.61</v>
      </c>
      <c r="W141" s="146">
        <f t="shared" si="17"/>
        <v>0.61</v>
      </c>
      <c r="X141" s="46"/>
      <c r="Y141" s="45"/>
      <c r="Z141" s="45"/>
      <c r="AA141" s="44"/>
      <c r="AB141" s="43" t="str">
        <f>IFERROR(((P141*VLOOKUP(C141,'Custo Hora'!$B$3:$D$75,3,)/60)*F141),"0")</f>
        <v>0</v>
      </c>
      <c r="AC141" s="43" t="str">
        <f>IFERROR(((Q141*VLOOKUP(C141,'Custo Hora'!$B$3:$D$75,3,))/(I141/J141)),"0")</f>
        <v>0</v>
      </c>
      <c r="AD141" s="42">
        <f t="shared" si="19"/>
        <v>0.61</v>
      </c>
      <c r="AE141" s="41"/>
      <c r="AF141" s="40"/>
      <c r="AG141" s="39"/>
      <c r="AH141" s="38"/>
      <c r="AI141" s="37"/>
      <c r="AJ141" s="37"/>
      <c r="AK141" s="18">
        <f t="shared" si="20"/>
        <v>7.9467886264399134E-4</v>
      </c>
      <c r="AL141" s="24">
        <v>131</v>
      </c>
    </row>
    <row r="142" spans="1:38" s="24" customFormat="1" ht="11.25" customHeight="1" outlineLevel="1" x14ac:dyDescent="0.2">
      <c r="A142" s="51"/>
      <c r="B142" s="131">
        <v>3</v>
      </c>
      <c r="C142" s="180" t="s">
        <v>291</v>
      </c>
      <c r="D142" s="132" t="str">
        <f>IFERROR(VLOOKUP(C142,'Material Comprado'!$B$4:$E$391,2,),"")</f>
        <v>SACO PLASTICO PE 16 X 22,5 X0,3</v>
      </c>
      <c r="E142" s="131" t="s">
        <v>183</v>
      </c>
      <c r="F142" s="140">
        <v>1</v>
      </c>
      <c r="G142" s="50"/>
      <c r="H142" s="133">
        <f t="shared" si="18"/>
        <v>2400</v>
      </c>
      <c r="I142" s="133">
        <f>'Dados de Entrada'!$K$9</f>
        <v>100</v>
      </c>
      <c r="J142" s="133">
        <f>'Dados de Entrada'!$M$9</f>
        <v>1</v>
      </c>
      <c r="K142" s="49"/>
      <c r="L142" s="38"/>
      <c r="M142" s="48"/>
      <c r="N142" s="134" t="str">
        <f>IFERROR(VLOOKUP(C142,'Custo Hora'!$B$3:$D$75,2,),"")</f>
        <v/>
      </c>
      <c r="O142" s="135"/>
      <c r="P142" s="160"/>
      <c r="Q142" s="160"/>
      <c r="R142" s="161"/>
      <c r="S142" s="135"/>
      <c r="T142" s="146"/>
      <c r="U142" s="146"/>
      <c r="V142" s="47">
        <f>IFERROR((VLOOKUP(C142,'Material Comprado'!$B$2:$E$411,4,FALSE)),"0")</f>
        <v>0.19</v>
      </c>
      <c r="W142" s="146">
        <f t="shared" si="17"/>
        <v>0.19</v>
      </c>
      <c r="X142" s="46"/>
      <c r="Y142" s="45"/>
      <c r="Z142" s="45"/>
      <c r="AA142" s="44"/>
      <c r="AB142" s="43" t="str">
        <f>IFERROR(((P142*VLOOKUP(C142,'Custo Hora'!$B$3:$D$75,3,)/60)*F142),"0")</f>
        <v>0</v>
      </c>
      <c r="AC142" s="43" t="str">
        <f>IFERROR(((Q142*VLOOKUP(C142,'Custo Hora'!$B$3:$D$75,3,))/(I142/J142)),"0")</f>
        <v>0</v>
      </c>
      <c r="AD142" s="42">
        <f t="shared" si="19"/>
        <v>0.19</v>
      </c>
      <c r="AE142" s="41"/>
      <c r="AF142" s="40"/>
      <c r="AG142" s="39"/>
      <c r="AH142" s="38"/>
      <c r="AI142" s="37"/>
      <c r="AJ142" s="37"/>
      <c r="AK142" s="18">
        <f t="shared" si="20"/>
        <v>2.4752292443009564E-4</v>
      </c>
      <c r="AL142" s="24">
        <v>132</v>
      </c>
    </row>
    <row r="143" spans="1:38" s="24" customFormat="1" ht="11.25" customHeight="1" outlineLevel="1" x14ac:dyDescent="0.2">
      <c r="A143" s="51"/>
      <c r="B143" s="131">
        <v>3</v>
      </c>
      <c r="C143" s="132" t="s">
        <v>293</v>
      </c>
      <c r="D143" s="132" t="str">
        <f>IFERROR(VLOOKUP(C143,'Material Comprado'!$B$4:$E$391,2,),"")</f>
        <v>GRAMPO 35/18 18MM PARA PAPELÃO</v>
      </c>
      <c r="E143" s="131" t="s">
        <v>199</v>
      </c>
      <c r="F143" s="140">
        <v>8</v>
      </c>
      <c r="G143" s="50"/>
      <c r="H143" s="133">
        <f t="shared" si="18"/>
        <v>2400</v>
      </c>
      <c r="I143" s="133">
        <f>'Dados de Entrada'!$K$9</f>
        <v>100</v>
      </c>
      <c r="J143" s="133">
        <f>'Dados de Entrada'!$M$9</f>
        <v>1</v>
      </c>
      <c r="K143" s="49"/>
      <c r="L143" s="38"/>
      <c r="M143" s="48"/>
      <c r="N143" s="134" t="str">
        <f>IFERROR(VLOOKUP(C143,'Custo Hora'!$B$3:$D$75,2,),"")</f>
        <v/>
      </c>
      <c r="O143" s="135"/>
      <c r="P143" s="160"/>
      <c r="Q143" s="160"/>
      <c r="R143" s="161"/>
      <c r="S143" s="135"/>
      <c r="T143" s="146"/>
      <c r="U143" s="146"/>
      <c r="V143" s="47">
        <f>IFERROR((VLOOKUP(C143,'Material Comprado'!$B$2:$E$411,4,FALSE)),"0")</f>
        <v>2.9000000000000001E-2</v>
      </c>
      <c r="W143" s="146">
        <f t="shared" si="17"/>
        <v>0.23200000000000001</v>
      </c>
      <c r="X143" s="46"/>
      <c r="Y143" s="45"/>
      <c r="Z143" s="45"/>
      <c r="AA143" s="44"/>
      <c r="AB143" s="43" t="str">
        <f>IFERROR(((P143*VLOOKUP(C143,'Custo Hora'!$B$3:$D$75,3,)/60)*F143),"0")</f>
        <v>0</v>
      </c>
      <c r="AC143" s="43" t="str">
        <f>IFERROR(((Q143*VLOOKUP(C143,'Custo Hora'!$B$3:$D$75,3,))/(I143/J143)),"0")</f>
        <v>0</v>
      </c>
      <c r="AD143" s="42">
        <f t="shared" si="19"/>
        <v>0.23200000000000001</v>
      </c>
      <c r="AE143" s="41"/>
      <c r="AF143" s="40"/>
      <c r="AG143" s="39"/>
      <c r="AH143" s="38"/>
      <c r="AI143" s="37"/>
      <c r="AJ143" s="37"/>
      <c r="AK143" s="18">
        <f t="shared" si="20"/>
        <v>3.0223851825148521E-4</v>
      </c>
      <c r="AL143" s="24">
        <v>133</v>
      </c>
    </row>
    <row r="144" spans="1:38" s="24" customFormat="1" ht="11.25" customHeight="1" outlineLevel="1" x14ac:dyDescent="0.2">
      <c r="A144" s="51"/>
      <c r="B144" s="131">
        <v>3</v>
      </c>
      <c r="C144" s="132" t="s">
        <v>295</v>
      </c>
      <c r="D144" s="132" t="str">
        <f>IFERROR(VLOOKUP(C144,'Material Comprado'!$B$4:$E$391,2,),"")</f>
        <v>TINTA - SINTETICO VERDE PETROBRAS  MUNSEL 5 G 2/6 - 3,6 LT - BT 0122610/02</v>
      </c>
      <c r="E144" s="131" t="s">
        <v>199</v>
      </c>
      <c r="F144" s="140">
        <v>8.3000000000000001E-3</v>
      </c>
      <c r="G144" s="50"/>
      <c r="H144" s="133">
        <f t="shared" si="18"/>
        <v>2400</v>
      </c>
      <c r="I144" s="133">
        <f>'Dados de Entrada'!$K$9</f>
        <v>100</v>
      </c>
      <c r="J144" s="133">
        <f>'Dados de Entrada'!$M$9</f>
        <v>1</v>
      </c>
      <c r="K144" s="49"/>
      <c r="L144" s="38"/>
      <c r="M144" s="48"/>
      <c r="N144" s="134" t="str">
        <f>IFERROR(VLOOKUP(C144,'Custo Hora'!$B$3:$D$75,2,),"")</f>
        <v/>
      </c>
      <c r="O144" s="135"/>
      <c r="P144" s="160"/>
      <c r="Q144" s="160"/>
      <c r="R144" s="161"/>
      <c r="S144" s="135"/>
      <c r="T144" s="146"/>
      <c r="U144" s="146"/>
      <c r="V144" s="47">
        <f>IFERROR((VLOOKUP(C144,'Material Comprado'!$B$2:$E$411,4,FALSE)),"0")</f>
        <v>82.4</v>
      </c>
      <c r="W144" s="146">
        <f t="shared" si="17"/>
        <v>0.68392000000000008</v>
      </c>
      <c r="X144" s="46"/>
      <c r="Y144" s="45"/>
      <c r="Z144" s="45"/>
      <c r="AA144" s="44"/>
      <c r="AB144" s="43" t="str">
        <f>IFERROR(((P144*VLOOKUP(C144,'Custo Hora'!$B$3:$D$75,3,)/60)*F144),"0")</f>
        <v>0</v>
      </c>
      <c r="AC144" s="43" t="str">
        <f>IFERROR(((Q144*VLOOKUP(C144,'Custo Hora'!$B$3:$D$75,3,))/(I144/J144)),"0")</f>
        <v>0</v>
      </c>
      <c r="AD144" s="42">
        <f t="shared" si="19"/>
        <v>0.68392000000000008</v>
      </c>
      <c r="AE144" s="41"/>
      <c r="AF144" s="40"/>
      <c r="AG144" s="39"/>
      <c r="AH144" s="38"/>
      <c r="AI144" s="37"/>
      <c r="AJ144" s="37"/>
      <c r="AK144" s="18">
        <f t="shared" si="20"/>
        <v>8.9097830776963709E-4</v>
      </c>
      <c r="AL144" s="24">
        <v>134</v>
      </c>
    </row>
    <row r="145" spans="1:38" s="24" customFormat="1" ht="11.25" customHeight="1" outlineLevel="1" x14ac:dyDescent="0.2">
      <c r="A145" s="51"/>
      <c r="B145" s="131">
        <v>3</v>
      </c>
      <c r="C145" s="132" t="s">
        <v>297</v>
      </c>
      <c r="D145" s="132" t="str">
        <f>IFERROR(VLOOKUP(C145,'Material Comprado'!$B$4:$E$391,2,),"")</f>
        <v>PARAFUSO ALLEN 5/16-18 UNC X 1 ROSCA TOTAL.</v>
      </c>
      <c r="E145" s="131" t="s">
        <v>199</v>
      </c>
      <c r="F145" s="140">
        <v>4</v>
      </c>
      <c r="G145" s="50"/>
      <c r="H145" s="133">
        <f t="shared" si="18"/>
        <v>2400</v>
      </c>
      <c r="I145" s="133">
        <f>'Dados de Entrada'!$K$9</f>
        <v>100</v>
      </c>
      <c r="J145" s="133">
        <f>'Dados de Entrada'!$M$9</f>
        <v>1</v>
      </c>
      <c r="K145" s="49"/>
      <c r="L145" s="38"/>
      <c r="M145" s="48"/>
      <c r="N145" s="134" t="str">
        <f>IFERROR(VLOOKUP(C145,'Custo Hora'!$B$3:$D$75,2,),"")</f>
        <v/>
      </c>
      <c r="O145" s="135"/>
      <c r="P145" s="160"/>
      <c r="Q145" s="160"/>
      <c r="R145" s="161"/>
      <c r="S145" s="135"/>
      <c r="T145" s="146"/>
      <c r="U145" s="146"/>
      <c r="V145" s="47">
        <f>IFERROR((VLOOKUP(C145,'Material Comprado'!$B$2:$E$411,4,FALSE)),"0")</f>
        <v>0.38</v>
      </c>
      <c r="W145" s="146">
        <f t="shared" si="17"/>
        <v>1.52</v>
      </c>
      <c r="X145" s="46"/>
      <c r="Y145" s="45"/>
      <c r="Z145" s="45"/>
      <c r="AA145" s="44"/>
      <c r="AB145" s="43" t="str">
        <f>IFERROR(((P145*VLOOKUP(C145,'Custo Hora'!$B$3:$D$75,3,)/60)*F145),"0")</f>
        <v>0</v>
      </c>
      <c r="AC145" s="43" t="str">
        <f>IFERROR(((Q145*VLOOKUP(C145,'Custo Hora'!$B$3:$D$75,3,))/(I145/J145)),"0")</f>
        <v>0</v>
      </c>
      <c r="AD145" s="42">
        <f t="shared" si="19"/>
        <v>1.52</v>
      </c>
      <c r="AE145" s="41"/>
      <c r="AF145" s="40"/>
      <c r="AG145" s="39"/>
      <c r="AH145" s="38"/>
      <c r="AI145" s="37"/>
      <c r="AJ145" s="37"/>
      <c r="AK145" s="18">
        <f t="shared" si="20"/>
        <v>1.9801833954407651E-3</v>
      </c>
      <c r="AL145" s="24">
        <v>135</v>
      </c>
    </row>
    <row r="146" spans="1:38" s="24" customFormat="1" ht="11.25" customHeight="1" outlineLevel="1" x14ac:dyDescent="0.2">
      <c r="A146" s="51"/>
      <c r="B146" s="131">
        <v>3</v>
      </c>
      <c r="C146" s="132" t="s">
        <v>299</v>
      </c>
      <c r="D146" s="132" t="str">
        <f>IFERROR(VLOOKUP(C146,'Material Comprado'!$B$4:$E$391,2,),"")</f>
        <v>ANEL ELASTICO PARA EIXO DIAM.35 551035</v>
      </c>
      <c r="E146" s="131" t="s">
        <v>199</v>
      </c>
      <c r="F146" s="140">
        <v>1</v>
      </c>
      <c r="G146" s="50"/>
      <c r="H146" s="133">
        <f t="shared" si="18"/>
        <v>2400</v>
      </c>
      <c r="I146" s="133">
        <f>'Dados de Entrada'!$K$9</f>
        <v>100</v>
      </c>
      <c r="J146" s="133">
        <f>'Dados de Entrada'!$M$9</f>
        <v>1</v>
      </c>
      <c r="K146" s="49"/>
      <c r="L146" s="38"/>
      <c r="M146" s="48"/>
      <c r="N146" s="134" t="str">
        <f>IFERROR(VLOOKUP(C146,'Custo Hora'!$B$3:$D$75,2,),"")</f>
        <v/>
      </c>
      <c r="O146" s="135"/>
      <c r="P146" s="160"/>
      <c r="Q146" s="160"/>
      <c r="R146" s="161"/>
      <c r="S146" s="135"/>
      <c r="T146" s="146"/>
      <c r="U146" s="146"/>
      <c r="V146" s="47">
        <f>IFERROR((VLOOKUP(C146,'Material Comprado'!$B$2:$E$411,4,FALSE)),"0")</f>
        <v>1.53</v>
      </c>
      <c r="W146" s="146">
        <f t="shared" si="17"/>
        <v>1.53</v>
      </c>
      <c r="X146" s="46"/>
      <c r="Y146" s="45"/>
      <c r="Z146" s="45"/>
      <c r="AA146" s="44"/>
      <c r="AB146" s="43" t="str">
        <f>IFERROR(((P146*VLOOKUP(C146,'Custo Hora'!$B$3:$D$75,3,)/60)*F146),"0")</f>
        <v>0</v>
      </c>
      <c r="AC146" s="43" t="str">
        <f>IFERROR(((Q146*VLOOKUP(C146,'Custo Hora'!$B$3:$D$75,3,))/(I146/J146)),"0")</f>
        <v>0</v>
      </c>
      <c r="AD146" s="42">
        <f t="shared" si="19"/>
        <v>1.53</v>
      </c>
      <c r="AE146" s="41"/>
      <c r="AF146" s="40"/>
      <c r="AG146" s="39"/>
      <c r="AH146" s="38"/>
      <c r="AI146" s="37"/>
      <c r="AJ146" s="37"/>
      <c r="AK146" s="18">
        <f t="shared" si="20"/>
        <v>1.9932109177791912E-3</v>
      </c>
      <c r="AL146" s="24">
        <v>136</v>
      </c>
    </row>
    <row r="147" spans="1:38" s="24" customFormat="1" ht="11.25" customHeight="1" outlineLevel="1" x14ac:dyDescent="0.2">
      <c r="A147" s="51"/>
      <c r="B147" s="131">
        <v>3</v>
      </c>
      <c r="C147" s="132" t="s">
        <v>301</v>
      </c>
      <c r="D147" s="132" t="str">
        <f>IFERROR(VLOOKUP(C147,'Material Comprado'!$B$4:$E$391,2,),"")</f>
        <v>ANEL ELASTICO PARA EIXO RENO 551030 SEM REFORCO</v>
      </c>
      <c r="E147" s="131" t="s">
        <v>199</v>
      </c>
      <c r="F147" s="140">
        <v>1</v>
      </c>
      <c r="G147" s="50"/>
      <c r="H147" s="133">
        <f t="shared" si="18"/>
        <v>2400</v>
      </c>
      <c r="I147" s="133">
        <f>'Dados de Entrada'!$K$9</f>
        <v>100</v>
      </c>
      <c r="J147" s="133">
        <f>'Dados de Entrada'!$M$9</f>
        <v>1</v>
      </c>
      <c r="K147" s="49"/>
      <c r="L147" s="38"/>
      <c r="M147" s="48"/>
      <c r="N147" s="134" t="str">
        <f>IFERROR(VLOOKUP(C147,'Custo Hora'!$B$3:$D$75,2,),"")</f>
        <v/>
      </c>
      <c r="O147" s="135"/>
      <c r="P147" s="160"/>
      <c r="Q147" s="160"/>
      <c r="R147" s="161"/>
      <c r="S147" s="135"/>
      <c r="T147" s="146"/>
      <c r="U147" s="146"/>
      <c r="V147" s="47">
        <f>IFERROR((VLOOKUP(C147,'Material Comprado'!$B$2:$E$411,4,FALSE)),"0")</f>
        <v>0.69</v>
      </c>
      <c r="W147" s="146">
        <f t="shared" si="17"/>
        <v>0.69</v>
      </c>
      <c r="X147" s="46"/>
      <c r="Y147" s="45"/>
      <c r="Z147" s="45"/>
      <c r="AA147" s="44"/>
      <c r="AB147" s="43" t="str">
        <f>IFERROR(((P147*VLOOKUP(C147,'Custo Hora'!$B$3:$D$75,3,)/60)*F147),"0")</f>
        <v>0</v>
      </c>
      <c r="AC147" s="43" t="str">
        <f>IFERROR(((Q147*VLOOKUP(C147,'Custo Hora'!$B$3:$D$75,3,))/(I147/J147)),"0")</f>
        <v>0</v>
      </c>
      <c r="AD147" s="42">
        <f t="shared" si="19"/>
        <v>0.69</v>
      </c>
      <c r="AE147" s="41"/>
      <c r="AF147" s="40"/>
      <c r="AG147" s="39"/>
      <c r="AH147" s="38"/>
      <c r="AI147" s="37"/>
      <c r="AJ147" s="37"/>
      <c r="AK147" s="18">
        <f t="shared" si="20"/>
        <v>8.9889904135139994E-4</v>
      </c>
      <c r="AL147" s="24">
        <v>137</v>
      </c>
    </row>
    <row r="148" spans="1:38" s="24" customFormat="1" ht="11.25" customHeight="1" outlineLevel="1" x14ac:dyDescent="0.2">
      <c r="A148" s="51"/>
      <c r="B148" s="131">
        <v>3</v>
      </c>
      <c r="C148" s="132" t="s">
        <v>303</v>
      </c>
      <c r="D148" s="132" t="str">
        <f>IFERROR(VLOOKUP(C148,'Material Comprado'!$B$4:$E$391,2,),"")</f>
        <v>REBITE TIPO U 2,0X3/16</v>
      </c>
      <c r="E148" s="131" t="s">
        <v>183</v>
      </c>
      <c r="F148" s="140">
        <v>2</v>
      </c>
      <c r="G148" s="50"/>
      <c r="H148" s="133">
        <f t="shared" si="18"/>
        <v>2400</v>
      </c>
      <c r="I148" s="133">
        <f>'Dados de Entrada'!$K$9</f>
        <v>100</v>
      </c>
      <c r="J148" s="133">
        <f>'Dados de Entrada'!$M$9</f>
        <v>1</v>
      </c>
      <c r="K148" s="49"/>
      <c r="L148" s="38"/>
      <c r="M148" s="48"/>
      <c r="N148" s="134" t="str">
        <f>IFERROR(VLOOKUP(C148,'Custo Hora'!$B$3:$D$75,2,),"")</f>
        <v/>
      </c>
      <c r="O148" s="135"/>
      <c r="P148" s="160"/>
      <c r="Q148" s="160"/>
      <c r="R148" s="161"/>
      <c r="S148" s="135"/>
      <c r="T148" s="146"/>
      <c r="U148" s="146"/>
      <c r="V148" s="47">
        <f>IFERROR((VLOOKUP(C148,'Material Comprado'!$B$2:$E$411,4,FALSE)),"0")</f>
        <v>0.11799999999999999</v>
      </c>
      <c r="W148" s="146">
        <f t="shared" si="17"/>
        <v>0.23599999999999999</v>
      </c>
      <c r="X148" s="46"/>
      <c r="Y148" s="45"/>
      <c r="Z148" s="45"/>
      <c r="AA148" s="44"/>
      <c r="AB148" s="43" t="str">
        <f>IFERROR(((P148*VLOOKUP(C148,'Custo Hora'!$B$3:$D$75,3,)/60)*F148),"0")</f>
        <v>0</v>
      </c>
      <c r="AC148" s="43" t="str">
        <f>IFERROR(((Q148*VLOOKUP(C148,'Custo Hora'!$B$3:$D$75,3,))/(I148/J148)),"0")</f>
        <v>0</v>
      </c>
      <c r="AD148" s="42">
        <f t="shared" si="19"/>
        <v>0.23599999999999999</v>
      </c>
      <c r="AE148" s="41"/>
      <c r="AF148" s="40"/>
      <c r="AG148" s="39"/>
      <c r="AH148" s="38"/>
      <c r="AI148" s="37"/>
      <c r="AJ148" s="37"/>
      <c r="AK148" s="18">
        <f t="shared" si="20"/>
        <v>3.0744952718685564E-4</v>
      </c>
      <c r="AL148" s="24">
        <v>138</v>
      </c>
    </row>
    <row r="149" spans="1:38" s="24" customFormat="1" ht="11.25" customHeight="1" outlineLevel="1" x14ac:dyDescent="0.2">
      <c r="A149" s="51"/>
      <c r="B149" s="131">
        <v>3</v>
      </c>
      <c r="C149" s="132" t="s">
        <v>304</v>
      </c>
      <c r="D149" s="132" t="str">
        <f>IFERROR(VLOOKUP(C149,'Material Comprado'!$B$4:$E$391,2,),"")</f>
        <v>PLAQUETA DE IDENTIFICACAO DE ALUMINIO 52X13X0,5 C/CORTE ESPECIAL</v>
      </c>
      <c r="E149" s="131" t="s">
        <v>181</v>
      </c>
      <c r="F149" s="140">
        <v>1</v>
      </c>
      <c r="G149" s="50"/>
      <c r="H149" s="133">
        <f t="shared" si="18"/>
        <v>2400</v>
      </c>
      <c r="I149" s="133">
        <f>'Dados de Entrada'!$K$9</f>
        <v>100</v>
      </c>
      <c r="J149" s="133">
        <f>'Dados de Entrada'!$M$9</f>
        <v>1</v>
      </c>
      <c r="K149" s="49"/>
      <c r="L149" s="38"/>
      <c r="M149" s="48"/>
      <c r="N149" s="134" t="str">
        <f>IFERROR(VLOOKUP(C149,'Custo Hora'!$B$3:$D$75,2,),"")</f>
        <v/>
      </c>
      <c r="O149" s="135"/>
      <c r="P149" s="160"/>
      <c r="Q149" s="160"/>
      <c r="R149" s="161"/>
      <c r="S149" s="135"/>
      <c r="T149" s="146"/>
      <c r="U149" s="146"/>
      <c r="V149" s="47">
        <f>IFERROR((VLOOKUP(C149,'Material Comprado'!$B$2:$E$411,4,FALSE)),"0")</f>
        <v>0.67</v>
      </c>
      <c r="W149" s="146">
        <f t="shared" si="17"/>
        <v>0.67</v>
      </c>
      <c r="X149" s="46"/>
      <c r="Y149" s="45"/>
      <c r="Z149" s="45"/>
      <c r="AA149" s="44"/>
      <c r="AB149" s="43" t="str">
        <f>IFERROR(((P149*VLOOKUP(C149,'Custo Hora'!$B$3:$D$75,3,)/60)*F149),"0")</f>
        <v>0</v>
      </c>
      <c r="AC149" s="43" t="str">
        <f>IFERROR(((Q149*VLOOKUP(C149,'Custo Hora'!$B$3:$D$75,3,))/(I149/J149)),"0")</f>
        <v>0</v>
      </c>
      <c r="AD149" s="42">
        <f t="shared" si="19"/>
        <v>0.67</v>
      </c>
      <c r="AE149" s="41"/>
      <c r="AF149" s="40"/>
      <c r="AG149" s="39"/>
      <c r="AH149" s="38"/>
      <c r="AI149" s="37"/>
      <c r="AJ149" s="37"/>
      <c r="AK149" s="18">
        <f t="shared" si="20"/>
        <v>8.728439966745479E-4</v>
      </c>
      <c r="AL149" s="24">
        <v>139</v>
      </c>
    </row>
    <row r="150" spans="1:38" s="24" customFormat="1" ht="11.25" customHeight="1" outlineLevel="1" x14ac:dyDescent="0.2">
      <c r="A150" s="51"/>
      <c r="B150" s="131">
        <v>3</v>
      </c>
      <c r="C150" s="132" t="s">
        <v>306</v>
      </c>
      <c r="D150" s="132" t="str">
        <f>IFERROR(VLOOKUP(C150,'Material Comprado'!$B$4:$E$391,2,),"")</f>
        <v>ADESIVO ANAEROBICO  CIS 177 - 250G</v>
      </c>
      <c r="E150" s="131" t="s">
        <v>199</v>
      </c>
      <c r="F150" s="140">
        <v>3.3E-3</v>
      </c>
      <c r="G150" s="50"/>
      <c r="H150" s="133">
        <f t="shared" si="18"/>
        <v>2400</v>
      </c>
      <c r="I150" s="133">
        <f>'Dados de Entrada'!$K$9</f>
        <v>100</v>
      </c>
      <c r="J150" s="133">
        <f>'Dados de Entrada'!$M$9</f>
        <v>1</v>
      </c>
      <c r="K150" s="49"/>
      <c r="L150" s="38"/>
      <c r="M150" s="48"/>
      <c r="N150" s="134" t="str">
        <f>IFERROR(VLOOKUP(C150,'Custo Hora'!$B$3:$D$75,2,),"")</f>
        <v/>
      </c>
      <c r="O150" s="135"/>
      <c r="P150" s="160"/>
      <c r="Q150" s="160"/>
      <c r="R150" s="161"/>
      <c r="S150" s="135"/>
      <c r="T150" s="146"/>
      <c r="U150" s="146"/>
      <c r="V150" s="47">
        <f>IFERROR((VLOOKUP(C150,'Material Comprado'!$B$2:$E$411,4,FALSE)),"0")</f>
        <v>74.22</v>
      </c>
      <c r="W150" s="146">
        <f t="shared" si="17"/>
        <v>0.244926</v>
      </c>
      <c r="X150" s="46"/>
      <c r="Y150" s="45"/>
      <c r="Z150" s="45"/>
      <c r="AA150" s="44"/>
      <c r="AB150" s="43" t="str">
        <f>IFERROR(((P150*VLOOKUP(C150,'Custo Hora'!$B$3:$D$75,3,)/60)*F150),"0")</f>
        <v>0</v>
      </c>
      <c r="AC150" s="43" t="str">
        <f>IFERROR(((Q150*VLOOKUP(C150,'Custo Hora'!$B$3:$D$75,3,))/(I150/J150)),"0")</f>
        <v>0</v>
      </c>
      <c r="AD150" s="42">
        <f t="shared" si="19"/>
        <v>0.244926</v>
      </c>
      <c r="AE150" s="41"/>
      <c r="AF150" s="40"/>
      <c r="AG150" s="39"/>
      <c r="AH150" s="38"/>
      <c r="AI150" s="37"/>
      <c r="AJ150" s="37"/>
      <c r="AK150" s="18">
        <f t="shared" si="20"/>
        <v>3.1907789362613481E-4</v>
      </c>
      <c r="AL150" s="24">
        <v>140</v>
      </c>
    </row>
    <row r="151" spans="1:38" s="24" customFormat="1" ht="11.25" customHeight="1" outlineLevel="1" x14ac:dyDescent="0.2">
      <c r="A151" s="51"/>
      <c r="B151" s="131">
        <v>3</v>
      </c>
      <c r="C151" s="132" t="s">
        <v>308</v>
      </c>
      <c r="D151" s="132" t="str">
        <f>IFERROR(VLOOKUP(C151,'Material Comprado'!$B$4:$E$391,2,),"")</f>
        <v>VEDACAO LIQUIDA DE TFLON P67 250 GR</v>
      </c>
      <c r="E151" s="131" t="s">
        <v>199</v>
      </c>
      <c r="F151" s="140">
        <v>1E-3</v>
      </c>
      <c r="G151" s="50"/>
      <c r="H151" s="133">
        <f t="shared" si="18"/>
        <v>2400</v>
      </c>
      <c r="I151" s="133">
        <f>'Dados de Entrada'!$K$9</f>
        <v>100</v>
      </c>
      <c r="J151" s="133">
        <f>'Dados de Entrada'!$M$9</f>
        <v>1</v>
      </c>
      <c r="K151" s="49"/>
      <c r="L151" s="38"/>
      <c r="M151" s="48"/>
      <c r="N151" s="134" t="str">
        <f>IFERROR(VLOOKUP(C151,'Custo Hora'!$B$3:$D$75,2,),"")</f>
        <v/>
      </c>
      <c r="O151" s="135"/>
      <c r="P151" s="160"/>
      <c r="Q151" s="160"/>
      <c r="R151" s="161"/>
      <c r="S151" s="135"/>
      <c r="T151" s="146"/>
      <c r="U151" s="146"/>
      <c r="V151" s="47">
        <f>IFERROR((VLOOKUP(C151,'Material Comprado'!$B$2:$E$411,4,FALSE)),"0")</f>
        <v>129.58000000000001</v>
      </c>
      <c r="W151" s="146">
        <f t="shared" ref="W151:W182" si="21">((((T151*$C$4)*(1+$C$6))+((U151*$C$5)*(1+$C$7))+V151)*F151)</f>
        <v>0.12958000000000003</v>
      </c>
      <c r="X151" s="46"/>
      <c r="Y151" s="45"/>
      <c r="Z151" s="45"/>
      <c r="AA151" s="44"/>
      <c r="AB151" s="43" t="str">
        <f>IFERROR(((P151*VLOOKUP(C151,'Custo Hora'!$B$3:$D$75,3,)/60)*F151),"0")</f>
        <v>0</v>
      </c>
      <c r="AC151" s="43" t="str">
        <f>IFERROR(((Q151*VLOOKUP(C151,'Custo Hora'!$B$3:$D$75,3,))/(I151/J151)),"0")</f>
        <v>0</v>
      </c>
      <c r="AD151" s="42">
        <f t="shared" si="19"/>
        <v>0.12958000000000003</v>
      </c>
      <c r="AE151" s="41"/>
      <c r="AF151" s="40"/>
      <c r="AG151" s="39"/>
      <c r="AH151" s="38"/>
      <c r="AI151" s="37"/>
      <c r="AJ151" s="37"/>
      <c r="AK151" s="18">
        <f t="shared" si="20"/>
        <v>1.6881063446132528E-4</v>
      </c>
      <c r="AL151" s="24">
        <v>141</v>
      </c>
    </row>
    <row r="152" spans="1:38" s="24" customFormat="1" ht="11.25" customHeight="1" outlineLevel="1" x14ac:dyDescent="0.2">
      <c r="A152" s="51"/>
      <c r="B152" s="131">
        <v>2</v>
      </c>
      <c r="C152" s="132" t="s">
        <v>310</v>
      </c>
      <c r="D152" s="132" t="str">
        <f>IFERROR(VLOOKUP(C152,'Material Comprado'!$B$4:$E$391,2,),"")</f>
        <v>KIT TOMADA  DE FORCA T70 ACIONAMENTO PNEUMATICO</v>
      </c>
      <c r="E152" s="131" t="s">
        <v>199</v>
      </c>
      <c r="F152" s="140">
        <v>1</v>
      </c>
      <c r="G152" s="50"/>
      <c r="H152" s="133">
        <f t="shared" si="18"/>
        <v>2400</v>
      </c>
      <c r="I152" s="133">
        <f>'Dados de Entrada'!$K$9</f>
        <v>100</v>
      </c>
      <c r="J152" s="133">
        <f>'Dados de Entrada'!$M$9</f>
        <v>1</v>
      </c>
      <c r="K152" s="49"/>
      <c r="L152" s="38"/>
      <c r="M152" s="48"/>
      <c r="N152" s="134" t="str">
        <f>IFERROR(VLOOKUP(C152,'Custo Hora'!$B$3:$D$75,2,),"")</f>
        <v/>
      </c>
      <c r="O152" s="135"/>
      <c r="P152" s="160"/>
      <c r="Q152" s="160"/>
      <c r="R152" s="161"/>
      <c r="S152" s="135"/>
      <c r="T152" s="146"/>
      <c r="U152" s="146"/>
      <c r="V152" s="47">
        <f>IFERROR((VLOOKUP(C152,'Material Comprado'!$B$2:$E$411,4,FALSE)),"0")</f>
        <v>0</v>
      </c>
      <c r="W152" s="146">
        <f t="shared" si="21"/>
        <v>0</v>
      </c>
      <c r="X152" s="46"/>
      <c r="Y152" s="45"/>
      <c r="Z152" s="45"/>
      <c r="AA152" s="44"/>
      <c r="AB152" s="43" t="str">
        <f>IFERROR(((P152*VLOOKUP(C152,'Custo Hora'!$B$3:$D$75,3,)/60)*F152),"0")</f>
        <v>0</v>
      </c>
      <c r="AC152" s="43" t="str">
        <f>IFERROR(((Q152*VLOOKUP(C152,'Custo Hora'!$B$3:$D$75,3,))/(I152/J152)),"0")</f>
        <v>0</v>
      </c>
      <c r="AD152" s="42">
        <f t="shared" si="19"/>
        <v>0</v>
      </c>
      <c r="AE152" s="41"/>
      <c r="AF152" s="40"/>
      <c r="AG152" s="39"/>
      <c r="AH152" s="38"/>
      <c r="AI152" s="37"/>
      <c r="AJ152" s="37"/>
      <c r="AK152" s="18">
        <f t="shared" si="20"/>
        <v>0</v>
      </c>
      <c r="AL152" s="24">
        <v>142</v>
      </c>
    </row>
    <row r="153" spans="1:38" s="24" customFormat="1" ht="11.25" customHeight="1" outlineLevel="1" x14ac:dyDescent="0.2">
      <c r="A153" s="51"/>
      <c r="B153" s="131">
        <v>3</v>
      </c>
      <c r="C153" s="132" t="s">
        <v>273</v>
      </c>
      <c r="D153" s="132" t="str">
        <f>IFERROR(VLOOKUP(C153,'Material Comprado'!$B$4:$E$391,2,),"")</f>
        <v>PAPELAO ONDULADO 60 CM</v>
      </c>
      <c r="E153" s="131" t="s">
        <v>199</v>
      </c>
      <c r="F153" s="140">
        <v>0.3</v>
      </c>
      <c r="G153" s="50"/>
      <c r="H153" s="133">
        <f t="shared" si="18"/>
        <v>2400</v>
      </c>
      <c r="I153" s="133">
        <f>'Dados de Entrada'!$K$9</f>
        <v>100</v>
      </c>
      <c r="J153" s="133">
        <f>'Dados de Entrada'!$M$9</f>
        <v>1</v>
      </c>
      <c r="K153" s="49"/>
      <c r="L153" s="38"/>
      <c r="M153" s="48"/>
      <c r="N153" s="134" t="str">
        <f>IFERROR(VLOOKUP(C153,'Custo Hora'!$B$3:$D$75,2,),"")</f>
        <v/>
      </c>
      <c r="O153" s="135"/>
      <c r="P153" s="160"/>
      <c r="Q153" s="160"/>
      <c r="R153" s="161"/>
      <c r="S153" s="135"/>
      <c r="T153" s="146"/>
      <c r="U153" s="146"/>
      <c r="V153" s="47">
        <f>IFERROR((VLOOKUP(C153,'Material Comprado'!$B$2:$E$411,4,FALSE)),"0")</f>
        <v>7.05</v>
      </c>
      <c r="W153" s="146">
        <f t="shared" si="21"/>
        <v>2.1149999999999998</v>
      </c>
      <c r="X153" s="46"/>
      <c r="Y153" s="45"/>
      <c r="Z153" s="45"/>
      <c r="AA153" s="44"/>
      <c r="AB153" s="43" t="str">
        <f>IFERROR(((P153*VLOOKUP(C153,'Custo Hora'!$B$3:$D$75,3,)/60)*F153),"0")</f>
        <v>0</v>
      </c>
      <c r="AC153" s="43" t="str">
        <f>IFERROR(((Q153*VLOOKUP(C153,'Custo Hora'!$B$3:$D$75,3,))/(I153/J153)),"0")</f>
        <v>0</v>
      </c>
      <c r="AD153" s="42">
        <f t="shared" si="19"/>
        <v>2.1149999999999998</v>
      </c>
      <c r="AE153" s="41"/>
      <c r="AF153" s="40"/>
      <c r="AG153" s="39"/>
      <c r="AH153" s="38"/>
      <c r="AI153" s="37"/>
      <c r="AJ153" s="37"/>
      <c r="AK153" s="18">
        <f t="shared" si="20"/>
        <v>2.7553209745771173E-3</v>
      </c>
      <c r="AL153" s="24">
        <v>143</v>
      </c>
    </row>
    <row r="154" spans="1:38" s="24" customFormat="1" ht="11.25" customHeight="1" outlineLevel="1" x14ac:dyDescent="0.2">
      <c r="A154" s="51"/>
      <c r="B154" s="131">
        <v>3</v>
      </c>
      <c r="C154" s="132" t="s">
        <v>312</v>
      </c>
      <c r="D154" s="132" t="str">
        <f>IFERROR(VLOOKUP(C154,'Material Comprado'!$B$4:$E$391,2,),"")</f>
        <v>EIXO DO PNEUMATICO TF 70</v>
      </c>
      <c r="E154" s="131" t="s">
        <v>199</v>
      </c>
      <c r="F154" s="140">
        <v>1</v>
      </c>
      <c r="G154" s="50"/>
      <c r="H154" s="133">
        <f t="shared" si="18"/>
        <v>2400</v>
      </c>
      <c r="I154" s="133">
        <f>'Dados de Entrada'!$K$9</f>
        <v>100</v>
      </c>
      <c r="J154" s="133">
        <f>'Dados de Entrada'!$M$9</f>
        <v>1</v>
      </c>
      <c r="K154" s="49"/>
      <c r="L154" s="38"/>
      <c r="M154" s="48"/>
      <c r="N154" s="134" t="str">
        <f>IFERROR(VLOOKUP(C154,'Custo Hora'!$B$3:$D$75,2,),"")</f>
        <v/>
      </c>
      <c r="O154" s="135"/>
      <c r="P154" s="160"/>
      <c r="Q154" s="160"/>
      <c r="R154" s="161"/>
      <c r="S154" s="135"/>
      <c r="T154" s="146"/>
      <c r="U154" s="146"/>
      <c r="V154" s="47">
        <f>IFERROR((VLOOKUP(C154,'Material Comprado'!$B$2:$E$411,4,FALSE)),"0")</f>
        <v>0</v>
      </c>
      <c r="W154" s="146">
        <f t="shared" si="21"/>
        <v>0</v>
      </c>
      <c r="X154" s="46"/>
      <c r="Y154" s="45"/>
      <c r="Z154" s="45"/>
      <c r="AA154" s="44"/>
      <c r="AB154" s="43" t="str">
        <f>IFERROR(((P154*VLOOKUP(C154,'Custo Hora'!$B$3:$D$75,3,)/60)*F154),"0")</f>
        <v>0</v>
      </c>
      <c r="AC154" s="43" t="str">
        <f>IFERROR(((Q154*VLOOKUP(C154,'Custo Hora'!$B$3:$D$75,3,))/(I154/J154)),"0")</f>
        <v>0</v>
      </c>
      <c r="AD154" s="42">
        <f t="shared" si="19"/>
        <v>0</v>
      </c>
      <c r="AE154" s="41"/>
      <c r="AF154" s="40"/>
      <c r="AG154" s="39"/>
      <c r="AH154" s="38"/>
      <c r="AI154" s="37"/>
      <c r="AJ154" s="37"/>
      <c r="AK154" s="18">
        <f t="shared" si="20"/>
        <v>0</v>
      </c>
      <c r="AL154" s="24">
        <v>144</v>
      </c>
    </row>
    <row r="155" spans="1:38" s="24" customFormat="1" ht="11.25" customHeight="1" outlineLevel="1" x14ac:dyDescent="0.2">
      <c r="A155" s="51"/>
      <c r="B155" s="131">
        <v>3</v>
      </c>
      <c r="C155" s="155" t="s">
        <v>59</v>
      </c>
      <c r="D155" s="132" t="str">
        <f>IFERROR(VLOOKUP(C155,'Material Comprado'!$B$4:$E$391,2,),"")</f>
        <v/>
      </c>
      <c r="E155" s="131" t="s">
        <v>199</v>
      </c>
      <c r="F155" s="140">
        <v>1</v>
      </c>
      <c r="G155" s="50"/>
      <c r="H155" s="133">
        <v>2400</v>
      </c>
      <c r="I155" s="133">
        <v>100</v>
      </c>
      <c r="J155" s="133">
        <v>1</v>
      </c>
      <c r="K155" s="49"/>
      <c r="L155" s="38"/>
      <c r="M155" s="48"/>
      <c r="N155" s="134" t="str">
        <f>IFERROR(VLOOKUP(C155,'Custo Hora'!$B$3:$D$75,2,),"")</f>
        <v>APC001 - ARMAZENAMENTO PRODUTO</v>
      </c>
      <c r="O155" s="135"/>
      <c r="P155" s="160"/>
      <c r="Q155" s="160"/>
      <c r="R155" s="161"/>
      <c r="S155" s="135"/>
      <c r="T155" s="146"/>
      <c r="U155" s="146"/>
      <c r="V155" s="47" t="str">
        <f>IFERROR((VLOOKUP(C155,'Material Comprado'!$B$2:$E$411,4,FALSE)),"0")</f>
        <v>0</v>
      </c>
      <c r="W155" s="146">
        <f t="shared" si="21"/>
        <v>0</v>
      </c>
      <c r="X155" s="46"/>
      <c r="Y155" s="45"/>
      <c r="Z155" s="45"/>
      <c r="AA155" s="44"/>
      <c r="AB155" s="43">
        <f>IFERROR(((P155*VLOOKUP(C155,'Custo Hora'!$B$3:$D$75,3,)/60)*F155),"0")</f>
        <v>0</v>
      </c>
      <c r="AC155" s="43">
        <f>IFERROR(((Q155*VLOOKUP(C155,'Custo Hora'!$B$3:$D$75,3,))/(I155/J155)),"0")</f>
        <v>0</v>
      </c>
      <c r="AD155" s="42">
        <f t="shared" si="19"/>
        <v>0</v>
      </c>
      <c r="AE155" s="41"/>
      <c r="AF155" s="40"/>
      <c r="AG155" s="39"/>
      <c r="AH155" s="38"/>
      <c r="AI155" s="37"/>
      <c r="AJ155" s="37"/>
      <c r="AK155" s="18">
        <f t="shared" si="20"/>
        <v>0</v>
      </c>
      <c r="AL155" s="24">
        <v>145</v>
      </c>
    </row>
    <row r="156" spans="1:38" s="24" customFormat="1" ht="11.25" customHeight="1" outlineLevel="1" x14ac:dyDescent="0.2">
      <c r="A156" s="51"/>
      <c r="B156" s="131">
        <v>3</v>
      </c>
      <c r="C156" s="155" t="s">
        <v>168</v>
      </c>
      <c r="D156" s="132" t="str">
        <f>IFERROR(VLOOKUP(C156,'Material Comprado'!$B$4:$E$391,2,),"")</f>
        <v/>
      </c>
      <c r="E156" s="131" t="s">
        <v>199</v>
      </c>
      <c r="F156" s="140">
        <v>1</v>
      </c>
      <c r="G156" s="50"/>
      <c r="H156" s="133">
        <v>2400</v>
      </c>
      <c r="I156" s="133">
        <v>100</v>
      </c>
      <c r="J156" s="133">
        <v>1</v>
      </c>
      <c r="K156" s="49"/>
      <c r="L156" s="38"/>
      <c r="M156" s="48"/>
      <c r="N156" s="134" t="str">
        <f>IFERROR(VLOOKUP(C156,'Custo Hora'!$B$3:$D$75,2,),"")</f>
        <v xml:space="preserve">TOE001 - T.CNC.H.10.15 TORNO CNC ERGOMAT TND200 </v>
      </c>
      <c r="O156" s="135"/>
      <c r="P156" s="160">
        <v>2</v>
      </c>
      <c r="Q156" s="160">
        <v>1</v>
      </c>
      <c r="R156" s="161"/>
      <c r="S156" s="135"/>
      <c r="T156" s="146"/>
      <c r="U156" s="146"/>
      <c r="V156" s="47" t="str">
        <f>IFERROR((VLOOKUP(C156,'Material Comprado'!$B$2:$E$411,4,FALSE)),"0")</f>
        <v>0</v>
      </c>
      <c r="W156" s="146">
        <f t="shared" si="21"/>
        <v>0</v>
      </c>
      <c r="X156" s="46"/>
      <c r="Y156" s="45"/>
      <c r="Z156" s="45"/>
      <c r="AA156" s="44"/>
      <c r="AB156" s="43">
        <f>IFERROR(((P156*VLOOKUP(C156,'Custo Hora'!$B$3:$D$75,3,)/60)*F156),"0")</f>
        <v>3.3333333333333335</v>
      </c>
      <c r="AC156" s="43">
        <f>IFERROR(((Q156*VLOOKUP(C156,'Custo Hora'!$B$3:$D$75,3,))/(I156/J156)),"0")</f>
        <v>1</v>
      </c>
      <c r="AD156" s="42">
        <f t="shared" si="19"/>
        <v>4.3333333333333339</v>
      </c>
      <c r="AE156" s="41"/>
      <c r="AF156" s="40"/>
      <c r="AG156" s="39"/>
      <c r="AH156" s="38"/>
      <c r="AI156" s="37"/>
      <c r="AJ156" s="37"/>
      <c r="AK156" s="18">
        <f t="shared" si="20"/>
        <v>5.6452596799846386E-3</v>
      </c>
      <c r="AL156" s="24">
        <v>146</v>
      </c>
    </row>
    <row r="157" spans="1:38" s="24" customFormat="1" ht="11.25" customHeight="1" outlineLevel="1" x14ac:dyDescent="0.2">
      <c r="A157" s="51"/>
      <c r="B157" s="131">
        <v>3</v>
      </c>
      <c r="C157" s="155" t="s">
        <v>10</v>
      </c>
      <c r="D157" s="132" t="str">
        <f>IFERROR(VLOOKUP(C157,'Material Comprado'!$B$4:$E$391,2,),"")</f>
        <v/>
      </c>
      <c r="E157" s="131" t="s">
        <v>199</v>
      </c>
      <c r="F157" s="140">
        <v>1</v>
      </c>
      <c r="G157" s="50"/>
      <c r="H157" s="133">
        <v>2400</v>
      </c>
      <c r="I157" s="133">
        <v>100</v>
      </c>
      <c r="J157" s="133">
        <v>1</v>
      </c>
      <c r="K157" s="49"/>
      <c r="L157" s="38"/>
      <c r="M157" s="48"/>
      <c r="N157" s="134" t="str">
        <f>IFERROR(VLOOKUP(C157,'Custo Hora'!$B$3:$D$75,2,),"")</f>
        <v>TOR003 -  T.CNC.H.10.26 TORNO</v>
      </c>
      <c r="O157" s="135"/>
      <c r="P157" s="160">
        <v>1</v>
      </c>
      <c r="Q157" s="160">
        <v>0.25</v>
      </c>
      <c r="R157" s="161"/>
      <c r="S157" s="135"/>
      <c r="T157" s="146"/>
      <c r="U157" s="146"/>
      <c r="V157" s="47" t="str">
        <f>IFERROR((VLOOKUP(C157,'Material Comprado'!$B$2:$E$411,4,FALSE)),"0")</f>
        <v>0</v>
      </c>
      <c r="W157" s="146">
        <f t="shared" si="21"/>
        <v>0</v>
      </c>
      <c r="X157" s="46"/>
      <c r="Y157" s="45"/>
      <c r="Z157" s="45"/>
      <c r="AA157" s="44"/>
      <c r="AB157" s="43">
        <f>IFERROR(((P157*VLOOKUP(C157,'Custo Hora'!$B$3:$D$75,3,)/60)*F157),"0")</f>
        <v>1.6666666666666667</v>
      </c>
      <c r="AC157" s="43">
        <f>IFERROR(((Q157*VLOOKUP(C157,'Custo Hora'!$B$3:$D$75,3,))/(I157/J157)),"0")</f>
        <v>0.25</v>
      </c>
      <c r="AD157" s="42">
        <f t="shared" si="19"/>
        <v>1.9166666666666667</v>
      </c>
      <c r="AE157" s="41"/>
      <c r="AF157" s="40"/>
      <c r="AG157" s="39"/>
      <c r="AH157" s="38"/>
      <c r="AI157" s="37"/>
      <c r="AJ157" s="37"/>
      <c r="AK157" s="18">
        <f t="shared" si="20"/>
        <v>2.496941781531667E-3</v>
      </c>
      <c r="AL157" s="24">
        <v>147</v>
      </c>
    </row>
    <row r="158" spans="1:38" s="24" customFormat="1" ht="11.25" customHeight="1" outlineLevel="1" x14ac:dyDescent="0.2">
      <c r="A158" s="51"/>
      <c r="B158" s="131">
        <v>3</v>
      </c>
      <c r="C158" s="155" t="s">
        <v>26</v>
      </c>
      <c r="D158" s="132" t="str">
        <f>IFERROR(VLOOKUP(C158,'Material Comprado'!$B$4:$E$391,2,),"")</f>
        <v/>
      </c>
      <c r="E158" s="131" t="s">
        <v>199</v>
      </c>
      <c r="F158" s="140">
        <v>1</v>
      </c>
      <c r="G158" s="50"/>
      <c r="H158" s="133">
        <v>2400</v>
      </c>
      <c r="I158" s="133">
        <v>100</v>
      </c>
      <c r="J158" s="133">
        <v>1</v>
      </c>
      <c r="K158" s="49"/>
      <c r="L158" s="38"/>
      <c r="M158" s="48"/>
      <c r="N158" s="134" t="str">
        <f>IFERROR(VLOOKUP(C158,'Custo Hora'!$B$3:$D$75,2,),"")</f>
        <v>FU0002 - FRDB.30.16 FURADEIRA</v>
      </c>
      <c r="O158" s="135"/>
      <c r="P158" s="160"/>
      <c r="Q158" s="160"/>
      <c r="R158" s="161"/>
      <c r="S158" s="135"/>
      <c r="T158" s="146"/>
      <c r="U158" s="146"/>
      <c r="V158" s="47" t="str">
        <f>IFERROR((VLOOKUP(C158,'Material Comprado'!$B$2:$E$411,4,FALSE)),"0")</f>
        <v>0</v>
      </c>
      <c r="W158" s="146">
        <f t="shared" si="21"/>
        <v>0</v>
      </c>
      <c r="X158" s="46"/>
      <c r="Y158" s="45"/>
      <c r="Z158" s="45"/>
      <c r="AA158" s="44"/>
      <c r="AB158" s="43">
        <f>IFERROR(((P158*VLOOKUP(C158,'Custo Hora'!$B$3:$D$75,3,)/60)*F158),"0")</f>
        <v>0</v>
      </c>
      <c r="AC158" s="43">
        <f>IFERROR(((Q158*VLOOKUP(C158,'Custo Hora'!$B$3:$D$75,3,))/(I158/J158)),"0")</f>
        <v>0</v>
      </c>
      <c r="AD158" s="42">
        <f t="shared" si="19"/>
        <v>0</v>
      </c>
      <c r="AE158" s="41"/>
      <c r="AF158" s="40"/>
      <c r="AG158" s="39"/>
      <c r="AH158" s="38"/>
      <c r="AI158" s="37"/>
      <c r="AJ158" s="37"/>
      <c r="AK158" s="18">
        <f t="shared" si="20"/>
        <v>0</v>
      </c>
      <c r="AL158" s="24">
        <v>148</v>
      </c>
    </row>
    <row r="159" spans="1:38" s="24" customFormat="1" ht="11.25" customHeight="1" outlineLevel="1" x14ac:dyDescent="0.2">
      <c r="A159" s="51"/>
      <c r="B159" s="131">
        <v>3</v>
      </c>
      <c r="C159" s="155" t="s">
        <v>26</v>
      </c>
      <c r="D159" s="132" t="str">
        <f>IFERROR(VLOOKUP(C159,'Material Comprado'!$B$4:$E$391,2,),"")</f>
        <v/>
      </c>
      <c r="E159" s="131" t="s">
        <v>199</v>
      </c>
      <c r="F159" s="140">
        <v>1</v>
      </c>
      <c r="G159" s="50"/>
      <c r="H159" s="133">
        <v>2400</v>
      </c>
      <c r="I159" s="133">
        <v>100</v>
      </c>
      <c r="J159" s="133">
        <v>1</v>
      </c>
      <c r="K159" s="49"/>
      <c r="L159" s="38"/>
      <c r="M159" s="48"/>
      <c r="N159" s="134" t="str">
        <f>IFERROR(VLOOKUP(C159,'Custo Hora'!$B$3:$D$75,2,),"")</f>
        <v>FU0002 - FRDB.30.16 FURADEIRA</v>
      </c>
      <c r="O159" s="135"/>
      <c r="P159" s="160"/>
      <c r="Q159" s="160"/>
      <c r="R159" s="161"/>
      <c r="S159" s="135"/>
      <c r="T159" s="146"/>
      <c r="U159" s="146"/>
      <c r="V159" s="47" t="str">
        <f>IFERROR((VLOOKUP(C159,'Material Comprado'!$B$2:$E$411,4,FALSE)),"0")</f>
        <v>0</v>
      </c>
      <c r="W159" s="146">
        <f t="shared" si="21"/>
        <v>0</v>
      </c>
      <c r="X159" s="46"/>
      <c r="Y159" s="45"/>
      <c r="Z159" s="45"/>
      <c r="AA159" s="44"/>
      <c r="AB159" s="43">
        <f>IFERROR(((P159*VLOOKUP(C159,'Custo Hora'!$B$3:$D$75,3,)/60)*F159),"0")</f>
        <v>0</v>
      </c>
      <c r="AC159" s="43">
        <f>IFERROR(((Q159*VLOOKUP(C159,'Custo Hora'!$B$3:$D$75,3,))/(I159/J159)),"0")</f>
        <v>0</v>
      </c>
      <c r="AD159" s="42">
        <f t="shared" si="19"/>
        <v>0</v>
      </c>
      <c r="AE159" s="41"/>
      <c r="AF159" s="40"/>
      <c r="AG159" s="39"/>
      <c r="AH159" s="38"/>
      <c r="AI159" s="37"/>
      <c r="AJ159" s="37"/>
      <c r="AK159" s="18">
        <f t="shared" si="20"/>
        <v>0</v>
      </c>
      <c r="AL159" s="24">
        <v>149</v>
      </c>
    </row>
    <row r="160" spans="1:38" s="24" customFormat="1" ht="11.25" customHeight="1" outlineLevel="1" x14ac:dyDescent="0.2">
      <c r="A160" s="51"/>
      <c r="B160" s="131">
        <v>4</v>
      </c>
      <c r="C160" s="132" t="s">
        <v>313</v>
      </c>
      <c r="D160" s="132" t="str">
        <f>IFERROR(VLOOKUP(C160,'Material Comprado'!$B$4:$E$391,2,),"")</f>
        <v>ACO RED TREF SAE 1045 Ø22,22 X 6000MM</v>
      </c>
      <c r="E160" s="131" t="s">
        <v>199</v>
      </c>
      <c r="F160" s="140">
        <v>0.5</v>
      </c>
      <c r="G160" s="50"/>
      <c r="H160" s="133">
        <f>I160*12*2</f>
        <v>2400</v>
      </c>
      <c r="I160" s="133">
        <f>'Dados de Entrada'!$K$9</f>
        <v>100</v>
      </c>
      <c r="J160" s="133">
        <f>'Dados de Entrada'!$M$9</f>
        <v>1</v>
      </c>
      <c r="K160" s="49"/>
      <c r="L160" s="38"/>
      <c r="M160" s="48"/>
      <c r="N160" s="134" t="str">
        <f>IFERROR(VLOOKUP(C160,'Custo Hora'!$B$3:$D$75,2,),"")</f>
        <v/>
      </c>
      <c r="O160" s="135"/>
      <c r="P160" s="160"/>
      <c r="Q160" s="160"/>
      <c r="R160" s="161"/>
      <c r="S160" s="135"/>
      <c r="T160" s="146"/>
      <c r="U160" s="146"/>
      <c r="V160" s="47">
        <f>IFERROR((VLOOKUP(C160,'Material Comprado'!$B$2:$E$411,4,FALSE)),"0")</f>
        <v>8.41</v>
      </c>
      <c r="W160" s="146">
        <f t="shared" si="21"/>
        <v>4.2050000000000001</v>
      </c>
      <c r="X160" s="46"/>
      <c r="Y160" s="45"/>
      <c r="Z160" s="45"/>
      <c r="AA160" s="44"/>
      <c r="AB160" s="43" t="str">
        <f>IFERROR(((P160*VLOOKUP(C160,'Custo Hora'!$B$3:$D$75,3,)/60)*F160),"0")</f>
        <v>0</v>
      </c>
      <c r="AC160" s="43" t="str">
        <f>IFERROR(((Q160*VLOOKUP(C160,'Custo Hora'!$B$3:$D$75,3,))/(I160/J160)),"0")</f>
        <v>0</v>
      </c>
      <c r="AD160" s="42">
        <f t="shared" si="19"/>
        <v>4.2050000000000001</v>
      </c>
      <c r="AE160" s="41"/>
      <c r="AF160" s="40"/>
      <c r="AG160" s="39"/>
      <c r="AH160" s="38"/>
      <c r="AI160" s="37"/>
      <c r="AJ160" s="37"/>
      <c r="AK160" s="18">
        <f t="shared" si="20"/>
        <v>5.47807314330817E-3</v>
      </c>
      <c r="AL160" s="24">
        <v>150</v>
      </c>
    </row>
    <row r="161" spans="1:38" s="24" customFormat="1" ht="11.25" customHeight="1" outlineLevel="1" x14ac:dyDescent="0.2">
      <c r="A161" s="51"/>
      <c r="B161" s="131">
        <v>3</v>
      </c>
      <c r="C161" s="132" t="s">
        <v>315</v>
      </c>
      <c r="D161" s="132" t="str">
        <f>IFERROR(VLOOKUP(C161,'Material Comprado'!$B$4:$E$391,2,),"")</f>
        <v>CORPO USINADO CILINDRO</v>
      </c>
      <c r="E161" s="131" t="s">
        <v>199</v>
      </c>
      <c r="F161" s="140">
        <v>1</v>
      </c>
      <c r="G161" s="50"/>
      <c r="H161" s="133">
        <f>I161*12*2</f>
        <v>2400</v>
      </c>
      <c r="I161" s="133">
        <f>'Dados de Entrada'!$K$9</f>
        <v>100</v>
      </c>
      <c r="J161" s="133">
        <f>'Dados de Entrada'!$M$9</f>
        <v>1</v>
      </c>
      <c r="K161" s="49"/>
      <c r="L161" s="38"/>
      <c r="M161" s="48"/>
      <c r="N161" s="134" t="str">
        <f>IFERROR(VLOOKUP(C161,'Custo Hora'!$B$3:$D$75,2,),"")</f>
        <v/>
      </c>
      <c r="O161" s="135"/>
      <c r="P161" s="160"/>
      <c r="Q161" s="160"/>
      <c r="R161" s="161"/>
      <c r="S161" s="135"/>
      <c r="T161" s="146"/>
      <c r="U161" s="146"/>
      <c r="V161" s="47">
        <f>IFERROR((VLOOKUP(C161,'Material Comprado'!$B$2:$E$411,4,FALSE)),"0")</f>
        <v>0</v>
      </c>
      <c r="W161" s="146">
        <f t="shared" si="21"/>
        <v>0</v>
      </c>
      <c r="X161" s="46"/>
      <c r="Y161" s="45"/>
      <c r="Z161" s="45"/>
      <c r="AA161" s="44"/>
      <c r="AB161" s="43" t="str">
        <f>IFERROR(((P161*VLOOKUP(C161,'Custo Hora'!$B$3:$D$75,3,)/60)*F161),"0")</f>
        <v>0</v>
      </c>
      <c r="AC161" s="43" t="str">
        <f>IFERROR(((Q161*VLOOKUP(C161,'Custo Hora'!$B$3:$D$75,3,))/(I161/J161)),"0")</f>
        <v>0</v>
      </c>
      <c r="AD161" s="42">
        <f t="shared" si="19"/>
        <v>0</v>
      </c>
      <c r="AE161" s="41"/>
      <c r="AF161" s="40"/>
      <c r="AG161" s="39"/>
      <c r="AH161" s="38"/>
      <c r="AI161" s="37"/>
      <c r="AJ161" s="37"/>
      <c r="AK161" s="18">
        <f t="shared" si="20"/>
        <v>0</v>
      </c>
      <c r="AL161" s="24">
        <v>151</v>
      </c>
    </row>
    <row r="162" spans="1:38" s="24" customFormat="1" ht="11.25" customHeight="1" outlineLevel="1" x14ac:dyDescent="0.2">
      <c r="A162" s="51"/>
      <c r="B162" s="131">
        <v>3</v>
      </c>
      <c r="C162" s="155" t="s">
        <v>59</v>
      </c>
      <c r="D162" s="132"/>
      <c r="E162" s="131" t="s">
        <v>199</v>
      </c>
      <c r="F162" s="140">
        <v>1</v>
      </c>
      <c r="G162" s="50"/>
      <c r="H162" s="133">
        <v>2400</v>
      </c>
      <c r="I162" s="133">
        <v>100</v>
      </c>
      <c r="J162" s="133">
        <v>1</v>
      </c>
      <c r="K162" s="49"/>
      <c r="L162" s="38"/>
      <c r="M162" s="48"/>
      <c r="N162" s="134" t="str">
        <f>IFERROR(VLOOKUP(C162,'Custo Hora'!$B$3:$D$75,2,),"")</f>
        <v>APC001 - ARMAZENAMENTO PRODUTO</v>
      </c>
      <c r="O162" s="135"/>
      <c r="P162" s="160"/>
      <c r="Q162" s="160"/>
      <c r="R162" s="161"/>
      <c r="S162" s="135"/>
      <c r="T162" s="146"/>
      <c r="U162" s="146"/>
      <c r="V162" s="47" t="str">
        <f>IFERROR((VLOOKUP(C162,'Material Comprado'!$B$2:$E$411,4,FALSE)),"0")</f>
        <v>0</v>
      </c>
      <c r="W162" s="146">
        <f t="shared" si="21"/>
        <v>0</v>
      </c>
      <c r="X162" s="46"/>
      <c r="Y162" s="45"/>
      <c r="Z162" s="45"/>
      <c r="AA162" s="44"/>
      <c r="AB162" s="43">
        <f>IFERROR(((P162*VLOOKUP(C162,'Custo Hora'!$B$3:$D$75,3,)/60)*F162),"0")</f>
        <v>0</v>
      </c>
      <c r="AC162" s="43">
        <f>IFERROR(((Q162*VLOOKUP(C162,'Custo Hora'!$B$3:$D$75,3,))/(I162/J162)),"0")</f>
        <v>0</v>
      </c>
      <c r="AD162" s="42">
        <f t="shared" si="19"/>
        <v>0</v>
      </c>
      <c r="AE162" s="41"/>
      <c r="AF162" s="40"/>
      <c r="AG162" s="39"/>
      <c r="AH162" s="38"/>
      <c r="AI162" s="37"/>
      <c r="AJ162" s="37"/>
      <c r="AK162" s="18">
        <f t="shared" si="20"/>
        <v>0</v>
      </c>
      <c r="AL162" s="24">
        <v>152</v>
      </c>
    </row>
    <row r="163" spans="1:38" s="24" customFormat="1" ht="11.25" customHeight="1" outlineLevel="1" x14ac:dyDescent="0.2">
      <c r="A163" s="51"/>
      <c r="B163" s="131">
        <v>3</v>
      </c>
      <c r="C163" s="155" t="s">
        <v>10</v>
      </c>
      <c r="D163" s="132"/>
      <c r="E163" s="131" t="s">
        <v>199</v>
      </c>
      <c r="F163" s="140">
        <v>1</v>
      </c>
      <c r="G163" s="50"/>
      <c r="H163" s="133">
        <v>2400</v>
      </c>
      <c r="I163" s="133">
        <v>100</v>
      </c>
      <c r="J163" s="133">
        <v>1</v>
      </c>
      <c r="K163" s="49"/>
      <c r="L163" s="38"/>
      <c r="M163" s="48"/>
      <c r="N163" s="134" t="str">
        <f>IFERROR(VLOOKUP(C163,'Custo Hora'!$B$3:$D$75,2,),"")</f>
        <v>TOR003 -  T.CNC.H.10.26 TORNO</v>
      </c>
      <c r="O163" s="135"/>
      <c r="P163" s="160">
        <v>4</v>
      </c>
      <c r="Q163" s="160">
        <v>1</v>
      </c>
      <c r="R163" s="161"/>
      <c r="S163" s="135"/>
      <c r="T163" s="146"/>
      <c r="U163" s="146"/>
      <c r="V163" s="47" t="str">
        <f>IFERROR((VLOOKUP(C163,'Material Comprado'!$B$2:$E$411,4,FALSE)),"0")</f>
        <v>0</v>
      </c>
      <c r="W163" s="146">
        <f t="shared" si="21"/>
        <v>0</v>
      </c>
      <c r="X163" s="46"/>
      <c r="Y163" s="45"/>
      <c r="Z163" s="45"/>
      <c r="AA163" s="44"/>
      <c r="AB163" s="43">
        <f>IFERROR(((P163*VLOOKUP(C163,'Custo Hora'!$B$3:$D$75,3,)/60)*F163),"0")</f>
        <v>6.666666666666667</v>
      </c>
      <c r="AC163" s="43">
        <f>IFERROR(((Q163*VLOOKUP(C163,'Custo Hora'!$B$3:$D$75,3,))/(I163/J163)),"0")</f>
        <v>1</v>
      </c>
      <c r="AD163" s="42">
        <f t="shared" si="19"/>
        <v>7.666666666666667</v>
      </c>
      <c r="AE163" s="41"/>
      <c r="AF163" s="40"/>
      <c r="AG163" s="39"/>
      <c r="AH163" s="38"/>
      <c r="AI163" s="37"/>
      <c r="AJ163" s="37"/>
      <c r="AK163" s="18">
        <f t="shared" si="20"/>
        <v>9.987767126126668E-3</v>
      </c>
      <c r="AL163" s="24">
        <v>153</v>
      </c>
    </row>
    <row r="164" spans="1:38" s="24" customFormat="1" ht="11.25" customHeight="1" outlineLevel="1" x14ac:dyDescent="0.2">
      <c r="A164" s="51"/>
      <c r="B164" s="131">
        <v>3</v>
      </c>
      <c r="C164" s="155" t="s">
        <v>26</v>
      </c>
      <c r="D164" s="132"/>
      <c r="E164" s="131" t="s">
        <v>199</v>
      </c>
      <c r="F164" s="140">
        <v>1</v>
      </c>
      <c r="G164" s="50"/>
      <c r="H164" s="133">
        <v>2400</v>
      </c>
      <c r="I164" s="133">
        <v>100</v>
      </c>
      <c r="J164" s="133">
        <v>1</v>
      </c>
      <c r="K164" s="49"/>
      <c r="L164" s="38"/>
      <c r="M164" s="48"/>
      <c r="N164" s="134" t="str">
        <f>IFERROR(VLOOKUP(C164,'Custo Hora'!$B$3:$D$75,2,),"")</f>
        <v>FU0002 - FRDB.30.16 FURADEIRA</v>
      </c>
      <c r="O164" s="135"/>
      <c r="P164" s="160">
        <v>0.5</v>
      </c>
      <c r="Q164" s="160">
        <v>0.25</v>
      </c>
      <c r="R164" s="161"/>
      <c r="S164" s="135"/>
      <c r="T164" s="146"/>
      <c r="U164" s="146"/>
      <c r="V164" s="47" t="str">
        <f>IFERROR((VLOOKUP(C164,'Material Comprado'!$B$2:$E$411,4,FALSE)),"0")</f>
        <v>0</v>
      </c>
      <c r="W164" s="146">
        <f t="shared" si="21"/>
        <v>0</v>
      </c>
      <c r="X164" s="46"/>
      <c r="Y164" s="45"/>
      <c r="Z164" s="45"/>
      <c r="AA164" s="44"/>
      <c r="AB164" s="43">
        <f>IFERROR(((P164*VLOOKUP(C164,'Custo Hora'!$B$3:$D$75,3,)/60)*F164),"0")</f>
        <v>0.5</v>
      </c>
      <c r="AC164" s="43">
        <f>IFERROR(((Q164*VLOOKUP(C164,'Custo Hora'!$B$3:$D$75,3,))/(I164/J164)),"0")</f>
        <v>0.15</v>
      </c>
      <c r="AD164" s="42">
        <f t="shared" si="19"/>
        <v>0.65</v>
      </c>
      <c r="AE164" s="41"/>
      <c r="AF164" s="40"/>
      <c r="AG164" s="39"/>
      <c r="AH164" s="38"/>
      <c r="AI164" s="37"/>
      <c r="AJ164" s="37"/>
      <c r="AK164" s="18">
        <f t="shared" si="20"/>
        <v>8.4678895199769575E-4</v>
      </c>
      <c r="AL164" s="24">
        <v>154</v>
      </c>
    </row>
    <row r="165" spans="1:38" s="24" customFormat="1" ht="11.25" customHeight="1" outlineLevel="1" x14ac:dyDescent="0.2">
      <c r="A165" s="51"/>
      <c r="B165" s="131">
        <v>3</v>
      </c>
      <c r="C165" s="155" t="s">
        <v>26</v>
      </c>
      <c r="D165" s="132"/>
      <c r="E165" s="131" t="s">
        <v>199</v>
      </c>
      <c r="F165" s="140">
        <v>1</v>
      </c>
      <c r="G165" s="50"/>
      <c r="H165" s="133">
        <v>2400</v>
      </c>
      <c r="I165" s="133">
        <v>100</v>
      </c>
      <c r="J165" s="133">
        <v>1</v>
      </c>
      <c r="K165" s="49"/>
      <c r="L165" s="38"/>
      <c r="M165" s="48"/>
      <c r="N165" s="134" t="str">
        <f>IFERROR(VLOOKUP(C165,'Custo Hora'!$B$3:$D$75,2,),"")</f>
        <v>FU0002 - FRDB.30.16 FURADEIRA</v>
      </c>
      <c r="O165" s="135"/>
      <c r="P165" s="160">
        <v>0.5</v>
      </c>
      <c r="Q165" s="160">
        <v>0.25</v>
      </c>
      <c r="R165" s="161"/>
      <c r="S165" s="135"/>
      <c r="T165" s="146"/>
      <c r="U165" s="146"/>
      <c r="V165" s="47" t="str">
        <f>IFERROR((VLOOKUP(C165,'Material Comprado'!$B$2:$E$411,4,FALSE)),"0")</f>
        <v>0</v>
      </c>
      <c r="W165" s="146">
        <f t="shared" si="21"/>
        <v>0</v>
      </c>
      <c r="X165" s="46"/>
      <c r="Y165" s="45"/>
      <c r="Z165" s="45"/>
      <c r="AA165" s="44"/>
      <c r="AB165" s="43">
        <f>IFERROR(((P165*VLOOKUP(C165,'Custo Hora'!$B$3:$D$75,3,)/60)*F165),"0")</f>
        <v>0.5</v>
      </c>
      <c r="AC165" s="43">
        <f>IFERROR(((Q165*VLOOKUP(C165,'Custo Hora'!$B$3:$D$75,3,))/(I165/J165)),"0")</f>
        <v>0.15</v>
      </c>
      <c r="AD165" s="42">
        <f t="shared" si="19"/>
        <v>0.65</v>
      </c>
      <c r="AE165" s="41"/>
      <c r="AF165" s="40"/>
      <c r="AG165" s="39"/>
      <c r="AH165" s="38"/>
      <c r="AI165" s="37"/>
      <c r="AJ165" s="37"/>
      <c r="AK165" s="18">
        <f t="shared" si="20"/>
        <v>8.4678895199769575E-4</v>
      </c>
      <c r="AL165" s="24">
        <v>155</v>
      </c>
    </row>
    <row r="166" spans="1:38" s="24" customFormat="1" ht="11.25" customHeight="1" outlineLevel="1" x14ac:dyDescent="0.2">
      <c r="A166" s="51"/>
      <c r="B166" s="131">
        <v>3</v>
      </c>
      <c r="C166" s="155" t="s">
        <v>26</v>
      </c>
      <c r="D166" s="132"/>
      <c r="E166" s="131" t="s">
        <v>199</v>
      </c>
      <c r="F166" s="140">
        <v>1</v>
      </c>
      <c r="G166" s="50"/>
      <c r="H166" s="133">
        <v>2400</v>
      </c>
      <c r="I166" s="133">
        <v>100</v>
      </c>
      <c r="J166" s="133">
        <v>1</v>
      </c>
      <c r="K166" s="49"/>
      <c r="L166" s="38"/>
      <c r="M166" s="48"/>
      <c r="N166" s="134" t="str">
        <f>IFERROR(VLOOKUP(C166,'Custo Hora'!$B$3:$D$75,2,),"")</f>
        <v>FU0002 - FRDB.30.16 FURADEIRA</v>
      </c>
      <c r="O166" s="135"/>
      <c r="P166" s="160">
        <v>1</v>
      </c>
      <c r="Q166" s="160">
        <v>0.25</v>
      </c>
      <c r="R166" s="161"/>
      <c r="S166" s="135"/>
      <c r="T166" s="146"/>
      <c r="U166" s="146"/>
      <c r="V166" s="47" t="str">
        <f>IFERROR((VLOOKUP(C166,'Material Comprado'!$B$2:$E$411,4,FALSE)),"0")</f>
        <v>0</v>
      </c>
      <c r="W166" s="146">
        <f t="shared" si="21"/>
        <v>0</v>
      </c>
      <c r="X166" s="46"/>
      <c r="Y166" s="45"/>
      <c r="Z166" s="45"/>
      <c r="AA166" s="44"/>
      <c r="AB166" s="43">
        <f>IFERROR(((P166*VLOOKUP(C166,'Custo Hora'!$B$3:$D$75,3,)/60)*F166),"0")</f>
        <v>1</v>
      </c>
      <c r="AC166" s="43">
        <f>IFERROR(((Q166*VLOOKUP(C166,'Custo Hora'!$B$3:$D$75,3,))/(I166/J166)),"0")</f>
        <v>0.15</v>
      </c>
      <c r="AD166" s="42">
        <f t="shared" si="19"/>
        <v>1.1499999999999999</v>
      </c>
      <c r="AE166" s="41"/>
      <c r="AF166" s="40"/>
      <c r="AG166" s="39"/>
      <c r="AH166" s="38"/>
      <c r="AI166" s="37"/>
      <c r="AJ166" s="37"/>
      <c r="AK166" s="18">
        <f t="shared" si="20"/>
        <v>1.4981650689189999E-3</v>
      </c>
      <c r="AL166" s="24">
        <v>156</v>
      </c>
    </row>
    <row r="167" spans="1:38" s="24" customFormat="1" ht="11.25" customHeight="1" outlineLevel="1" x14ac:dyDescent="0.2">
      <c r="A167" s="51"/>
      <c r="B167" s="131">
        <v>3</v>
      </c>
      <c r="C167" s="155" t="s">
        <v>59</v>
      </c>
      <c r="D167" s="132"/>
      <c r="E167" s="131" t="s">
        <v>199</v>
      </c>
      <c r="F167" s="140">
        <v>1</v>
      </c>
      <c r="G167" s="50"/>
      <c r="H167" s="133">
        <v>2400</v>
      </c>
      <c r="I167" s="133">
        <v>100</v>
      </c>
      <c r="J167" s="133">
        <v>1</v>
      </c>
      <c r="K167" s="49"/>
      <c r="L167" s="38"/>
      <c r="M167" s="48"/>
      <c r="N167" s="134" t="str">
        <f>IFERROR(VLOOKUP(C167,'Custo Hora'!$B$3:$D$75,2,),"")</f>
        <v>APC001 - ARMAZENAMENTO PRODUTO</v>
      </c>
      <c r="O167" s="135"/>
      <c r="P167" s="160"/>
      <c r="Q167" s="160"/>
      <c r="R167" s="161"/>
      <c r="S167" s="135"/>
      <c r="T167" s="146"/>
      <c r="U167" s="146"/>
      <c r="V167" s="47" t="str">
        <f>IFERROR((VLOOKUP(C167,'Material Comprado'!$B$2:$E$411,4,FALSE)),"0")</f>
        <v>0</v>
      </c>
      <c r="W167" s="146">
        <f t="shared" si="21"/>
        <v>0</v>
      </c>
      <c r="X167" s="46"/>
      <c r="Y167" s="45"/>
      <c r="Z167" s="45"/>
      <c r="AA167" s="44"/>
      <c r="AB167" s="43">
        <f>IFERROR(((P167*VLOOKUP(C167,'Custo Hora'!$B$3:$D$75,3,)/60)*F167),"0")</f>
        <v>0</v>
      </c>
      <c r="AC167" s="43">
        <f>IFERROR(((Q167*VLOOKUP(C167,'Custo Hora'!$B$3:$D$75,3,))/(I167/J167)),"0")</f>
        <v>0</v>
      </c>
      <c r="AD167" s="42">
        <f t="shared" si="19"/>
        <v>0</v>
      </c>
      <c r="AE167" s="41"/>
      <c r="AF167" s="40"/>
      <c r="AG167" s="39"/>
      <c r="AH167" s="38"/>
      <c r="AI167" s="37"/>
      <c r="AJ167" s="37"/>
      <c r="AK167" s="18">
        <f t="shared" si="20"/>
        <v>0</v>
      </c>
      <c r="AL167" s="24">
        <v>157</v>
      </c>
    </row>
    <row r="168" spans="1:38" s="24" customFormat="1" ht="11.25" customHeight="1" outlineLevel="1" x14ac:dyDescent="0.2">
      <c r="A168" s="51"/>
      <c r="B168" s="131">
        <v>4</v>
      </c>
      <c r="C168" s="132" t="s">
        <v>316</v>
      </c>
      <c r="D168" s="132" t="str">
        <f>IFERROR(VLOOKUP(C168,'Material Comprado'!$B$4:$E$391,2,),"")</f>
        <v>CORPO FUNDIDO DO CILINDRO 117.115</v>
      </c>
      <c r="E168" s="131" t="s">
        <v>181</v>
      </c>
      <c r="F168" s="140">
        <v>1</v>
      </c>
      <c r="G168" s="50"/>
      <c r="H168" s="133">
        <f>I168*12*2</f>
        <v>2400</v>
      </c>
      <c r="I168" s="133">
        <f>'Dados de Entrada'!$K$9</f>
        <v>100</v>
      </c>
      <c r="J168" s="133">
        <f>'Dados de Entrada'!$M$9</f>
        <v>1</v>
      </c>
      <c r="K168" s="49"/>
      <c r="L168" s="38"/>
      <c r="M168" s="48"/>
      <c r="N168" s="134" t="str">
        <f>IFERROR(VLOOKUP(C168,'Custo Hora'!$B$3:$D$75,2,),"")</f>
        <v/>
      </c>
      <c r="O168" s="135"/>
      <c r="P168" s="160"/>
      <c r="Q168" s="160"/>
      <c r="R168" s="161"/>
      <c r="S168" s="135"/>
      <c r="T168" s="146"/>
      <c r="U168" s="146"/>
      <c r="V168" s="47">
        <f>IFERROR((VLOOKUP(C168,'Material Comprado'!$B$2:$E$411,4,FALSE)),"0")</f>
        <v>6.79</v>
      </c>
      <c r="W168" s="146">
        <f t="shared" si="21"/>
        <v>6.79</v>
      </c>
      <c r="X168" s="46"/>
      <c r="Y168" s="45"/>
      <c r="Z168" s="45"/>
      <c r="AA168" s="44"/>
      <c r="AB168" s="43" t="str">
        <f>IFERROR(((P168*VLOOKUP(C168,'Custo Hora'!$B$3:$D$75,3,)/60)*F168),"0")</f>
        <v>0</v>
      </c>
      <c r="AC168" s="43" t="str">
        <f>IFERROR(((Q168*VLOOKUP(C168,'Custo Hora'!$B$3:$D$75,3,))/(I168/J168)),"0")</f>
        <v>0</v>
      </c>
      <c r="AD168" s="42">
        <f t="shared" si="19"/>
        <v>6.79</v>
      </c>
      <c r="AE168" s="41"/>
      <c r="AF168" s="40"/>
      <c r="AG168" s="39"/>
      <c r="AH168" s="38"/>
      <c r="AI168" s="37"/>
      <c r="AJ168" s="37"/>
      <c r="AK168" s="18">
        <f t="shared" si="20"/>
        <v>8.8456876677913132E-3</v>
      </c>
      <c r="AL168" s="24">
        <v>158</v>
      </c>
    </row>
    <row r="169" spans="1:38" s="24" customFormat="1" ht="11.25" customHeight="1" outlineLevel="1" x14ac:dyDescent="0.2">
      <c r="A169" s="51"/>
      <c r="B169" s="131">
        <v>3</v>
      </c>
      <c r="C169" s="180" t="s">
        <v>318</v>
      </c>
      <c r="D169" s="132" t="str">
        <f>IFERROR(VLOOKUP(C169,'Material Comprado'!$B$4:$E$391,2,),"")</f>
        <v>TAMPA DO COMANDO PNEUMATICO</v>
      </c>
      <c r="E169" s="131" t="s">
        <v>183</v>
      </c>
      <c r="F169" s="140">
        <v>1</v>
      </c>
      <c r="G169" s="50"/>
      <c r="H169" s="133">
        <f>I169*12*2</f>
        <v>2400</v>
      </c>
      <c r="I169" s="133">
        <f>'Dados de Entrada'!$K$9</f>
        <v>100</v>
      </c>
      <c r="J169" s="133">
        <f>'Dados de Entrada'!$M$9</f>
        <v>1</v>
      </c>
      <c r="K169" s="49"/>
      <c r="L169" s="38"/>
      <c r="M169" s="48"/>
      <c r="N169" s="134" t="str">
        <f>IFERROR(VLOOKUP(C169,'Custo Hora'!$B$3:$D$75,2,),"")</f>
        <v/>
      </c>
      <c r="O169" s="135"/>
      <c r="P169" s="160"/>
      <c r="Q169" s="160"/>
      <c r="R169" s="161"/>
      <c r="S169" s="135"/>
      <c r="T169" s="146"/>
      <c r="U169" s="146"/>
      <c r="V169" s="47">
        <f>IFERROR((VLOOKUP(C169,'Material Comprado'!$B$2:$E$411,4,FALSE)),"0")</f>
        <v>0</v>
      </c>
      <c r="W169" s="146">
        <f t="shared" si="21"/>
        <v>0</v>
      </c>
      <c r="X169" s="46"/>
      <c r="Y169" s="45"/>
      <c r="Z169" s="45"/>
      <c r="AA169" s="44"/>
      <c r="AB169" s="43" t="str">
        <f>IFERROR(((P169*VLOOKUP(C169,'Custo Hora'!$B$3:$D$75,3,)/60)*F169),"0")</f>
        <v>0</v>
      </c>
      <c r="AC169" s="43" t="str">
        <f>IFERROR(((Q169*VLOOKUP(C169,'Custo Hora'!$B$3:$D$75,3,))/(I169/J169)),"0")</f>
        <v>0</v>
      </c>
      <c r="AD169" s="42">
        <f t="shared" si="19"/>
        <v>0</v>
      </c>
      <c r="AE169" s="41"/>
      <c r="AF169" s="40"/>
      <c r="AG169" s="39"/>
      <c r="AH169" s="38"/>
      <c r="AI169" s="37"/>
      <c r="AJ169" s="37"/>
      <c r="AK169" s="18">
        <f t="shared" si="20"/>
        <v>0</v>
      </c>
      <c r="AL169" s="24">
        <v>159</v>
      </c>
    </row>
    <row r="170" spans="1:38" s="24" customFormat="1" ht="11.25" customHeight="1" outlineLevel="1" x14ac:dyDescent="0.2">
      <c r="A170" s="51"/>
      <c r="B170" s="131">
        <v>3</v>
      </c>
      <c r="C170" s="176" t="s">
        <v>59</v>
      </c>
      <c r="D170" s="132" t="str">
        <f>IFERROR(VLOOKUP(C170,'Material Comprado'!$B$4:$E$391,2,),"")</f>
        <v/>
      </c>
      <c r="E170" s="131" t="s">
        <v>199</v>
      </c>
      <c r="F170" s="140">
        <v>1</v>
      </c>
      <c r="G170" s="50"/>
      <c r="H170" s="133">
        <v>2400</v>
      </c>
      <c r="I170" s="133">
        <v>100</v>
      </c>
      <c r="J170" s="133">
        <v>1</v>
      </c>
      <c r="K170" s="49"/>
      <c r="L170" s="38"/>
      <c r="M170" s="48"/>
      <c r="N170" s="134" t="str">
        <f>IFERROR(VLOOKUP(C170,'Custo Hora'!$B$3:$D$75,2,),"")</f>
        <v>APC001 - ARMAZENAMENTO PRODUTO</v>
      </c>
      <c r="O170" s="135"/>
      <c r="P170" s="160"/>
      <c r="Q170" s="160"/>
      <c r="R170" s="161"/>
      <c r="S170" s="135"/>
      <c r="T170" s="146"/>
      <c r="U170" s="146"/>
      <c r="V170" s="47" t="str">
        <f>IFERROR((VLOOKUP(C170,'Material Comprado'!$B$2:$E$411,4,FALSE)),"0")</f>
        <v>0</v>
      </c>
      <c r="W170" s="146">
        <f t="shared" si="21"/>
        <v>0</v>
      </c>
      <c r="X170" s="46"/>
      <c r="Y170" s="45"/>
      <c r="Z170" s="45"/>
      <c r="AA170" s="44"/>
      <c r="AB170" s="43">
        <f>IFERROR(((P170*VLOOKUP(C170,'Custo Hora'!$B$3:$D$75,3,)/60)*F170),"0")</f>
        <v>0</v>
      </c>
      <c r="AC170" s="43">
        <f>IFERROR(((Q170*VLOOKUP(C170,'Custo Hora'!$B$3:$D$75,3,))/(I170/J170)),"0")</f>
        <v>0</v>
      </c>
      <c r="AD170" s="42">
        <f t="shared" si="19"/>
        <v>0</v>
      </c>
      <c r="AE170" s="41"/>
      <c r="AF170" s="40"/>
      <c r="AG170" s="39"/>
      <c r="AH170" s="38"/>
      <c r="AI170" s="37"/>
      <c r="AJ170" s="37"/>
      <c r="AK170" s="18">
        <f t="shared" si="20"/>
        <v>0</v>
      </c>
      <c r="AL170" s="24">
        <v>160</v>
      </c>
    </row>
    <row r="171" spans="1:38" s="24" customFormat="1" ht="11.25" customHeight="1" outlineLevel="1" x14ac:dyDescent="0.2">
      <c r="A171" s="51"/>
      <c r="B171" s="131">
        <v>3</v>
      </c>
      <c r="C171" s="176" t="s">
        <v>47</v>
      </c>
      <c r="D171" s="132" t="str">
        <f>IFERROR(VLOOKUP(C171,'Material Comprado'!$B$4:$E$391,2,),"")</f>
        <v/>
      </c>
      <c r="E171" s="131" t="s">
        <v>199</v>
      </c>
      <c r="F171" s="140">
        <v>1</v>
      </c>
      <c r="G171" s="50"/>
      <c r="H171" s="133">
        <v>2400</v>
      </c>
      <c r="I171" s="133">
        <v>100</v>
      </c>
      <c r="J171" s="133">
        <v>1</v>
      </c>
      <c r="K171" s="49"/>
      <c r="L171" s="38"/>
      <c r="M171" s="48"/>
      <c r="N171" s="134" t="str">
        <f>IFERROR(VLOOKUP(C171,'Custo Hora'!$B$3:$D$75,2,),"")</f>
        <v>FRR007 - F.CNC.V.20.16 CENTRO</v>
      </c>
      <c r="O171" s="135"/>
      <c r="P171" s="160">
        <v>4.5</v>
      </c>
      <c r="Q171" s="160">
        <v>1.5</v>
      </c>
      <c r="R171" s="161"/>
      <c r="S171" s="135"/>
      <c r="T171" s="146"/>
      <c r="U171" s="146"/>
      <c r="V171" s="47" t="str">
        <f>IFERROR((VLOOKUP(C171,'Material Comprado'!$B$2:$E$411,4,FALSE)),"0")</f>
        <v>0</v>
      </c>
      <c r="W171" s="146">
        <f t="shared" si="21"/>
        <v>0</v>
      </c>
      <c r="X171" s="46"/>
      <c r="Y171" s="45"/>
      <c r="Z171" s="45"/>
      <c r="AA171" s="44"/>
      <c r="AB171" s="43">
        <f>IFERROR(((P171*VLOOKUP(C171,'Custo Hora'!$B$3:$D$75,3,)/60)*F171),"0")</f>
        <v>9</v>
      </c>
      <c r="AC171" s="43">
        <f>IFERROR(((Q171*VLOOKUP(C171,'Custo Hora'!$B$3:$D$75,3,))/(I171/J171)),"0")</f>
        <v>1.8</v>
      </c>
      <c r="AD171" s="42">
        <f t="shared" ref="AD171:AD202" si="22">W171+AB171+AC171+X171</f>
        <v>10.8</v>
      </c>
      <c r="AE171" s="41"/>
      <c r="AF171" s="40"/>
      <c r="AG171" s="39"/>
      <c r="AH171" s="38"/>
      <c r="AI171" s="37"/>
      <c r="AJ171" s="37"/>
      <c r="AK171" s="18">
        <f t="shared" ref="AK171:AK202" si="23">AD171/$AD$211</f>
        <v>1.4069724125500175E-2</v>
      </c>
      <c r="AL171" s="24">
        <v>161</v>
      </c>
    </row>
    <row r="172" spans="1:38" s="24" customFormat="1" ht="11.25" customHeight="1" outlineLevel="1" x14ac:dyDescent="0.2">
      <c r="A172" s="51"/>
      <c r="B172" s="131">
        <v>3</v>
      </c>
      <c r="C172" s="176" t="s">
        <v>59</v>
      </c>
      <c r="D172" s="132" t="str">
        <f>IFERROR(VLOOKUP(C172,'Material Comprado'!$B$4:$E$391,2,),"")</f>
        <v/>
      </c>
      <c r="E172" s="131" t="s">
        <v>199</v>
      </c>
      <c r="F172" s="140">
        <v>1</v>
      </c>
      <c r="G172" s="50"/>
      <c r="H172" s="133">
        <v>2400</v>
      </c>
      <c r="I172" s="133">
        <v>100</v>
      </c>
      <c r="J172" s="133">
        <v>1</v>
      </c>
      <c r="K172" s="49"/>
      <c r="L172" s="38"/>
      <c r="M172" s="48"/>
      <c r="N172" s="134" t="str">
        <f>IFERROR(VLOOKUP(C172,'Custo Hora'!$B$3:$D$75,2,),"")</f>
        <v>APC001 - ARMAZENAMENTO PRODUTO</v>
      </c>
      <c r="O172" s="135"/>
      <c r="P172" s="160"/>
      <c r="Q172" s="160"/>
      <c r="R172" s="161"/>
      <c r="S172" s="135"/>
      <c r="T172" s="146"/>
      <c r="U172" s="146"/>
      <c r="V172" s="47" t="str">
        <f>IFERROR((VLOOKUP(C172,'Material Comprado'!$B$2:$E$411,4,FALSE)),"0")</f>
        <v>0</v>
      </c>
      <c r="W172" s="146">
        <f t="shared" si="21"/>
        <v>0</v>
      </c>
      <c r="X172" s="46"/>
      <c r="Y172" s="45"/>
      <c r="Z172" s="45"/>
      <c r="AA172" s="44"/>
      <c r="AB172" s="43">
        <f>IFERROR(((P172*VLOOKUP(C172,'Custo Hora'!$B$3:$D$75,3,)/60)*F172),"0")</f>
        <v>0</v>
      </c>
      <c r="AC172" s="43">
        <f>IFERROR(((Q172*VLOOKUP(C172,'Custo Hora'!$B$3:$D$75,3,))/(I172/J172)),"0")</f>
        <v>0</v>
      </c>
      <c r="AD172" s="42">
        <f t="shared" si="22"/>
        <v>0</v>
      </c>
      <c r="AE172" s="41"/>
      <c r="AF172" s="40"/>
      <c r="AG172" s="39"/>
      <c r="AH172" s="38"/>
      <c r="AI172" s="37"/>
      <c r="AJ172" s="37"/>
      <c r="AK172" s="18">
        <f t="shared" si="23"/>
        <v>0</v>
      </c>
      <c r="AL172" s="24">
        <v>162</v>
      </c>
    </row>
    <row r="173" spans="1:38" s="24" customFormat="1" ht="11.25" customHeight="1" outlineLevel="1" x14ac:dyDescent="0.2">
      <c r="A173" s="51"/>
      <c r="B173" s="131">
        <v>4</v>
      </c>
      <c r="C173" s="132" t="s">
        <v>319</v>
      </c>
      <c r="D173" s="132" t="str">
        <f>IFERROR(VLOOKUP(C173,'Material Comprado'!$B$4:$E$391,2,),"")</f>
        <v>TAMPA DO PNEUMATICO FUNDIDO 117116</v>
      </c>
      <c r="E173" s="131" t="s">
        <v>199</v>
      </c>
      <c r="F173" s="140">
        <v>1</v>
      </c>
      <c r="G173" s="50"/>
      <c r="H173" s="133">
        <f>I173*12*2</f>
        <v>2400</v>
      </c>
      <c r="I173" s="133">
        <f>'Dados de Entrada'!$K$9</f>
        <v>100</v>
      </c>
      <c r="J173" s="133">
        <f>'Dados de Entrada'!$M$9</f>
        <v>1</v>
      </c>
      <c r="K173" s="49"/>
      <c r="L173" s="38"/>
      <c r="M173" s="48"/>
      <c r="N173" s="134" t="str">
        <f>IFERROR(VLOOKUP(C173,'Custo Hora'!$B$3:$D$75,2,),"")</f>
        <v/>
      </c>
      <c r="O173" s="135"/>
      <c r="P173" s="160"/>
      <c r="Q173" s="160"/>
      <c r="R173" s="161"/>
      <c r="S173" s="135"/>
      <c r="T173" s="146"/>
      <c r="U173" s="146"/>
      <c r="V173" s="47">
        <f>IFERROR((VLOOKUP(C173,'Material Comprado'!$B$2:$E$411,4,FALSE)),"0")</f>
        <v>20.28</v>
      </c>
      <c r="W173" s="146">
        <f t="shared" si="21"/>
        <v>20.28</v>
      </c>
      <c r="X173" s="46"/>
      <c r="Y173" s="45"/>
      <c r="Z173" s="45"/>
      <c r="AA173" s="44"/>
      <c r="AB173" s="43" t="str">
        <f>IFERROR(((P173*VLOOKUP(C173,'Custo Hora'!$B$3:$D$75,3,)/60)*F173),"0")</f>
        <v>0</v>
      </c>
      <c r="AC173" s="43" t="str">
        <f>IFERROR(((Q173*VLOOKUP(C173,'Custo Hora'!$B$3:$D$75,3,))/(I173/J173)),"0")</f>
        <v>0</v>
      </c>
      <c r="AD173" s="42">
        <f t="shared" si="22"/>
        <v>20.28</v>
      </c>
      <c r="AE173" s="41"/>
      <c r="AF173" s="40"/>
      <c r="AG173" s="39"/>
      <c r="AH173" s="38"/>
      <c r="AI173" s="37"/>
      <c r="AJ173" s="37"/>
      <c r="AK173" s="18">
        <f t="shared" si="23"/>
        <v>2.6419815302328106E-2</v>
      </c>
      <c r="AL173" s="24">
        <v>163</v>
      </c>
    </row>
    <row r="174" spans="1:38" s="24" customFormat="1" ht="11.25" customHeight="1" outlineLevel="1" x14ac:dyDescent="0.2">
      <c r="A174" s="51"/>
      <c r="B174" s="131">
        <v>3</v>
      </c>
      <c r="C174" s="132" t="s">
        <v>321</v>
      </c>
      <c r="D174" s="132" t="str">
        <f>IFERROR(VLOOKUP(C174,'Material Comprado'!$B$4:$E$391,2,),"")</f>
        <v>TAMPA TRASEIRA DO CILINDRO</v>
      </c>
      <c r="E174" s="131" t="s">
        <v>199</v>
      </c>
      <c r="F174" s="140">
        <v>1</v>
      </c>
      <c r="G174" s="50"/>
      <c r="H174" s="133">
        <f>I174*12*2</f>
        <v>2400</v>
      </c>
      <c r="I174" s="133">
        <f>'Dados de Entrada'!$K$9</f>
        <v>100</v>
      </c>
      <c r="J174" s="133">
        <f>'Dados de Entrada'!$M$9</f>
        <v>1</v>
      </c>
      <c r="K174" s="49"/>
      <c r="L174" s="38"/>
      <c r="M174" s="48"/>
      <c r="N174" s="134" t="str">
        <f>IFERROR(VLOOKUP(C174,'Custo Hora'!$B$3:$D$75,2,),"")</f>
        <v/>
      </c>
      <c r="O174" s="135"/>
      <c r="P174" s="160"/>
      <c r="Q174" s="160"/>
      <c r="R174" s="161"/>
      <c r="S174" s="135"/>
      <c r="T174" s="146"/>
      <c r="U174" s="146"/>
      <c r="V174" s="47">
        <f>IFERROR((VLOOKUP(C174,'Material Comprado'!$B$2:$E$411,4,FALSE)),"0")</f>
        <v>0</v>
      </c>
      <c r="W174" s="146">
        <f t="shared" si="21"/>
        <v>0</v>
      </c>
      <c r="X174" s="46"/>
      <c r="Y174" s="45"/>
      <c r="Z174" s="45"/>
      <c r="AA174" s="44"/>
      <c r="AB174" s="43" t="str">
        <f>IFERROR(((P174*VLOOKUP(C174,'Custo Hora'!$B$3:$D$75,3,)/60)*F174),"0")</f>
        <v>0</v>
      </c>
      <c r="AC174" s="43" t="str">
        <f>IFERROR(((Q174*VLOOKUP(C174,'Custo Hora'!$B$3:$D$75,3,))/(I174/J174)),"0")</f>
        <v>0</v>
      </c>
      <c r="AD174" s="42">
        <f t="shared" si="22"/>
        <v>0</v>
      </c>
      <c r="AE174" s="41"/>
      <c r="AF174" s="40"/>
      <c r="AG174" s="39"/>
      <c r="AH174" s="38"/>
      <c r="AI174" s="37"/>
      <c r="AJ174" s="37"/>
      <c r="AK174" s="18">
        <f t="shared" si="23"/>
        <v>0</v>
      </c>
      <c r="AL174" s="24">
        <v>164</v>
      </c>
    </row>
    <row r="175" spans="1:38" s="24" customFormat="1" ht="11.25" customHeight="1" outlineLevel="1" x14ac:dyDescent="0.2">
      <c r="A175" s="51"/>
      <c r="B175" s="131">
        <v>3</v>
      </c>
      <c r="C175" s="155" t="s">
        <v>59</v>
      </c>
      <c r="D175" s="132" t="str">
        <f>IFERROR(VLOOKUP(C175,'Material Comprado'!$B$4:$E$391,2,),"")</f>
        <v/>
      </c>
      <c r="E175" s="131" t="s">
        <v>199</v>
      </c>
      <c r="F175" s="140">
        <v>1</v>
      </c>
      <c r="G175" s="50"/>
      <c r="H175" s="133">
        <v>2400</v>
      </c>
      <c r="I175" s="133">
        <v>100</v>
      </c>
      <c r="J175" s="133">
        <v>1</v>
      </c>
      <c r="K175" s="49"/>
      <c r="L175" s="38"/>
      <c r="M175" s="48"/>
      <c r="N175" s="134" t="str">
        <f>IFERROR(VLOOKUP(C175,'Custo Hora'!$B$3:$D$75,2,),"")</f>
        <v>APC001 - ARMAZENAMENTO PRODUTO</v>
      </c>
      <c r="O175" s="135"/>
      <c r="P175" s="160"/>
      <c r="Q175" s="160"/>
      <c r="R175" s="161"/>
      <c r="S175" s="135"/>
      <c r="T175" s="146"/>
      <c r="U175" s="146"/>
      <c r="V175" s="47" t="str">
        <f>IFERROR((VLOOKUP(C175,'Material Comprado'!$B$2:$E$411,4,FALSE)),"0")</f>
        <v>0</v>
      </c>
      <c r="W175" s="146">
        <f t="shared" si="21"/>
        <v>0</v>
      </c>
      <c r="X175" s="46"/>
      <c r="Y175" s="45"/>
      <c r="Z175" s="45"/>
      <c r="AA175" s="44"/>
      <c r="AB175" s="43">
        <f>IFERROR(((P175*VLOOKUP(C175,'Custo Hora'!$B$3:$D$75,3,)/60)*F175),"0")</f>
        <v>0</v>
      </c>
      <c r="AC175" s="43">
        <f>IFERROR(((Q175*VLOOKUP(C175,'Custo Hora'!$B$3:$D$75,3,))/(I175/J175)),"0")</f>
        <v>0</v>
      </c>
      <c r="AD175" s="42">
        <f t="shared" si="22"/>
        <v>0</v>
      </c>
      <c r="AE175" s="41"/>
      <c r="AF175" s="40"/>
      <c r="AG175" s="39"/>
      <c r="AH175" s="38"/>
      <c r="AI175" s="37"/>
      <c r="AJ175" s="37"/>
      <c r="AK175" s="18">
        <f t="shared" si="23"/>
        <v>0</v>
      </c>
      <c r="AL175" s="24">
        <v>165</v>
      </c>
    </row>
    <row r="176" spans="1:38" s="24" customFormat="1" ht="11.25" customHeight="1" outlineLevel="1" x14ac:dyDescent="0.2">
      <c r="A176" s="51"/>
      <c r="B176" s="131">
        <v>3</v>
      </c>
      <c r="C176" s="155" t="s">
        <v>10</v>
      </c>
      <c r="D176" s="132" t="str">
        <f>IFERROR(VLOOKUP(C176,'Material Comprado'!$B$4:$E$391,2,),"")</f>
        <v/>
      </c>
      <c r="E176" s="131" t="s">
        <v>199</v>
      </c>
      <c r="F176" s="140">
        <v>1</v>
      </c>
      <c r="G176" s="50"/>
      <c r="H176" s="133">
        <v>2400</v>
      </c>
      <c r="I176" s="133">
        <v>100</v>
      </c>
      <c r="J176" s="133">
        <v>1</v>
      </c>
      <c r="K176" s="49"/>
      <c r="L176" s="38"/>
      <c r="M176" s="48"/>
      <c r="N176" s="134" t="str">
        <f>IFERROR(VLOOKUP(C176,'Custo Hora'!$B$3:$D$75,2,),"")</f>
        <v>TOR003 -  T.CNC.H.10.26 TORNO</v>
      </c>
      <c r="O176" s="135"/>
      <c r="P176" s="160">
        <v>1.5</v>
      </c>
      <c r="Q176" s="160">
        <v>1</v>
      </c>
      <c r="R176" s="161"/>
      <c r="S176" s="135"/>
      <c r="T176" s="146"/>
      <c r="U176" s="146"/>
      <c r="V176" s="47" t="str">
        <f>IFERROR((VLOOKUP(C176,'Material Comprado'!$B$2:$E$411,4,FALSE)),"0")</f>
        <v>0</v>
      </c>
      <c r="W176" s="146">
        <f t="shared" si="21"/>
        <v>0</v>
      </c>
      <c r="X176" s="46"/>
      <c r="Y176" s="45"/>
      <c r="Z176" s="45"/>
      <c r="AA176" s="44"/>
      <c r="AB176" s="43">
        <f>IFERROR(((P176*VLOOKUP(C176,'Custo Hora'!$B$3:$D$75,3,)/60)*F176),"0")</f>
        <v>2.5</v>
      </c>
      <c r="AC176" s="43">
        <f>IFERROR(((Q176*VLOOKUP(C176,'Custo Hora'!$B$3:$D$75,3,))/(I176/J176)),"0")</f>
        <v>1</v>
      </c>
      <c r="AD176" s="42">
        <f t="shared" si="22"/>
        <v>3.5</v>
      </c>
      <c r="AE176" s="41"/>
      <c r="AF176" s="40"/>
      <c r="AG176" s="39"/>
      <c r="AH176" s="38"/>
      <c r="AI176" s="37"/>
      <c r="AJ176" s="37"/>
      <c r="AK176" s="18">
        <f t="shared" si="23"/>
        <v>4.5596328184491306E-3</v>
      </c>
      <c r="AL176" s="24">
        <v>166</v>
      </c>
    </row>
    <row r="177" spans="1:38" s="24" customFormat="1" ht="11.25" customHeight="1" outlineLevel="1" x14ac:dyDescent="0.2">
      <c r="A177" s="51"/>
      <c r="B177" s="131">
        <v>3</v>
      </c>
      <c r="C177" s="155" t="s">
        <v>26</v>
      </c>
      <c r="D177" s="132" t="str">
        <f>IFERROR(VLOOKUP(C177,'Material Comprado'!$B$4:$E$391,2,),"")</f>
        <v/>
      </c>
      <c r="E177" s="131" t="s">
        <v>199</v>
      </c>
      <c r="F177" s="140">
        <v>1</v>
      </c>
      <c r="G177" s="50"/>
      <c r="H177" s="133">
        <v>2400</v>
      </c>
      <c r="I177" s="133">
        <v>100</v>
      </c>
      <c r="J177" s="133">
        <v>1</v>
      </c>
      <c r="K177" s="49"/>
      <c r="L177" s="38"/>
      <c r="M177" s="48"/>
      <c r="N177" s="134" t="str">
        <f>IFERROR(VLOOKUP(C177,'Custo Hora'!$B$3:$D$75,2,),"")</f>
        <v>FU0002 - FRDB.30.16 FURADEIRA</v>
      </c>
      <c r="O177" s="135"/>
      <c r="P177" s="160">
        <v>1</v>
      </c>
      <c r="Q177" s="160">
        <v>0.25</v>
      </c>
      <c r="R177" s="161"/>
      <c r="S177" s="135"/>
      <c r="T177" s="146"/>
      <c r="U177" s="146"/>
      <c r="V177" s="47" t="str">
        <f>IFERROR((VLOOKUP(C177,'Material Comprado'!$B$2:$E$411,4,FALSE)),"0")</f>
        <v>0</v>
      </c>
      <c r="W177" s="146">
        <f t="shared" si="21"/>
        <v>0</v>
      </c>
      <c r="X177" s="46"/>
      <c r="Y177" s="45"/>
      <c r="Z177" s="45"/>
      <c r="AA177" s="44"/>
      <c r="AB177" s="43">
        <f>IFERROR(((P177*VLOOKUP(C177,'Custo Hora'!$B$3:$D$75,3,)/60)*F177),"0")</f>
        <v>1</v>
      </c>
      <c r="AC177" s="43">
        <f>IFERROR(((Q177*VLOOKUP(C177,'Custo Hora'!$B$3:$D$75,3,))/(I177/J177)),"0")</f>
        <v>0.15</v>
      </c>
      <c r="AD177" s="42">
        <f t="shared" si="22"/>
        <v>1.1499999999999999</v>
      </c>
      <c r="AE177" s="41"/>
      <c r="AF177" s="40"/>
      <c r="AG177" s="39"/>
      <c r="AH177" s="38"/>
      <c r="AI177" s="37"/>
      <c r="AJ177" s="37"/>
      <c r="AK177" s="18">
        <f t="shared" si="23"/>
        <v>1.4981650689189999E-3</v>
      </c>
      <c r="AL177" s="24">
        <v>167</v>
      </c>
    </row>
    <row r="178" spans="1:38" s="24" customFormat="1" ht="11.25" customHeight="1" outlineLevel="1" x14ac:dyDescent="0.2">
      <c r="A178" s="51"/>
      <c r="B178" s="131">
        <v>3</v>
      </c>
      <c r="C178" s="155" t="s">
        <v>59</v>
      </c>
      <c r="D178" s="132" t="str">
        <f>IFERROR(VLOOKUP(C178,'Material Comprado'!$B$4:$E$391,2,),"")</f>
        <v/>
      </c>
      <c r="E178" s="131" t="s">
        <v>199</v>
      </c>
      <c r="F178" s="140">
        <v>1</v>
      </c>
      <c r="G178" s="50"/>
      <c r="H178" s="133">
        <v>2400</v>
      </c>
      <c r="I178" s="133">
        <v>100</v>
      </c>
      <c r="J178" s="133">
        <v>1</v>
      </c>
      <c r="K178" s="49"/>
      <c r="L178" s="38"/>
      <c r="M178" s="48"/>
      <c r="N178" s="134" t="str">
        <f>IFERROR(VLOOKUP(C178,'Custo Hora'!$B$3:$D$75,2,),"")</f>
        <v>APC001 - ARMAZENAMENTO PRODUTO</v>
      </c>
      <c r="O178" s="135"/>
      <c r="P178" s="160"/>
      <c r="Q178" s="160"/>
      <c r="R178" s="161"/>
      <c r="S178" s="135"/>
      <c r="T178" s="146"/>
      <c r="U178" s="146"/>
      <c r="V178" s="47" t="str">
        <f>IFERROR((VLOOKUP(C178,'Material Comprado'!$B$2:$E$411,4,FALSE)),"0")</f>
        <v>0</v>
      </c>
      <c r="W178" s="146">
        <f t="shared" si="21"/>
        <v>0</v>
      </c>
      <c r="X178" s="46"/>
      <c r="Y178" s="45"/>
      <c r="Z178" s="45"/>
      <c r="AA178" s="44"/>
      <c r="AB178" s="43">
        <f>IFERROR(((P178*VLOOKUP(C178,'Custo Hora'!$B$3:$D$75,3,)/60)*F178),"0")</f>
        <v>0</v>
      </c>
      <c r="AC178" s="43">
        <f>IFERROR(((Q178*VLOOKUP(C178,'Custo Hora'!$B$3:$D$75,3,))/(I178/J178)),"0")</f>
        <v>0</v>
      </c>
      <c r="AD178" s="42">
        <f t="shared" si="22"/>
        <v>0</v>
      </c>
      <c r="AE178" s="41"/>
      <c r="AF178" s="40"/>
      <c r="AG178" s="39"/>
      <c r="AH178" s="38"/>
      <c r="AI178" s="37"/>
      <c r="AJ178" s="37"/>
      <c r="AK178" s="18">
        <f t="shared" si="23"/>
        <v>0</v>
      </c>
      <c r="AL178" s="24">
        <v>168</v>
      </c>
    </row>
    <row r="179" spans="1:38" s="24" customFormat="1" ht="11.25" customHeight="1" outlineLevel="1" x14ac:dyDescent="0.2">
      <c r="A179" s="51"/>
      <c r="B179" s="131">
        <v>4</v>
      </c>
      <c r="C179" s="132" t="s">
        <v>322</v>
      </c>
      <c r="D179" s="132" t="str">
        <f>IFERROR(VLOOKUP(C179,'Material Comprado'!$B$4:$E$391,2,),"")</f>
        <v>TAMPA TRASEIRA DO CILINDRO FUNDIDO ALUM. SAE 322 (117139)</v>
      </c>
      <c r="E179" s="131" t="s">
        <v>199</v>
      </c>
      <c r="F179" s="140">
        <v>1</v>
      </c>
      <c r="G179" s="50"/>
      <c r="H179" s="133">
        <f>I179*12*2</f>
        <v>2400</v>
      </c>
      <c r="I179" s="133">
        <f>'Dados de Entrada'!$K$9</f>
        <v>100</v>
      </c>
      <c r="J179" s="133">
        <f>'Dados de Entrada'!$M$9</f>
        <v>1</v>
      </c>
      <c r="K179" s="49"/>
      <c r="L179" s="38"/>
      <c r="M179" s="48"/>
      <c r="N179" s="134" t="str">
        <f>IFERROR(VLOOKUP(C179,'Custo Hora'!$B$3:$D$75,2,),"")</f>
        <v/>
      </c>
      <c r="O179" s="135"/>
      <c r="P179" s="160"/>
      <c r="Q179" s="160"/>
      <c r="R179" s="161"/>
      <c r="S179" s="135"/>
      <c r="T179" s="146"/>
      <c r="U179" s="146"/>
      <c r="V179" s="47">
        <f>IFERROR((VLOOKUP(C179,'Material Comprado'!$B$2:$E$411,4,FALSE)),"0")</f>
        <v>6.39</v>
      </c>
      <c r="W179" s="146">
        <f t="shared" si="21"/>
        <v>6.39</v>
      </c>
      <c r="X179" s="46"/>
      <c r="Y179" s="45"/>
      <c r="Z179" s="45"/>
      <c r="AA179" s="44"/>
      <c r="AB179" s="43" t="str">
        <f>IFERROR(((P179*VLOOKUP(C179,'Custo Hora'!$B$3:$D$75,3,)/60)*F179),"0")</f>
        <v>0</v>
      </c>
      <c r="AC179" s="43" t="str">
        <f>IFERROR(((Q179*VLOOKUP(C179,'Custo Hora'!$B$3:$D$75,3,))/(I179/J179)),"0")</f>
        <v>0</v>
      </c>
      <c r="AD179" s="42">
        <f t="shared" si="22"/>
        <v>6.39</v>
      </c>
      <c r="AE179" s="41"/>
      <c r="AF179" s="40"/>
      <c r="AG179" s="39"/>
      <c r="AH179" s="38"/>
      <c r="AI179" s="37"/>
      <c r="AJ179" s="37"/>
      <c r="AK179" s="18">
        <f t="shared" si="23"/>
        <v>8.3245867742542685E-3</v>
      </c>
      <c r="AL179" s="24">
        <v>169</v>
      </c>
    </row>
    <row r="180" spans="1:38" s="24" customFormat="1" ht="11.25" customHeight="1" outlineLevel="1" x14ac:dyDescent="0.2">
      <c r="A180" s="51"/>
      <c r="B180" s="131">
        <v>3</v>
      </c>
      <c r="C180" s="132" t="s">
        <v>324</v>
      </c>
      <c r="D180" s="132" t="str">
        <f>IFERROR(VLOOKUP(C180,'Material Comprado'!$B$4:$E$391,2,),"")</f>
        <v>GARFO DE ENGATE TF 70.</v>
      </c>
      <c r="E180" s="131" t="s">
        <v>199</v>
      </c>
      <c r="F180" s="140">
        <v>1</v>
      </c>
      <c r="G180" s="50"/>
      <c r="H180" s="133">
        <f>I180*12*2</f>
        <v>2400</v>
      </c>
      <c r="I180" s="133">
        <f>'Dados de Entrada'!$K$9</f>
        <v>100</v>
      </c>
      <c r="J180" s="133">
        <f>'Dados de Entrada'!$M$9</f>
        <v>1</v>
      </c>
      <c r="K180" s="49"/>
      <c r="L180" s="38"/>
      <c r="M180" s="48"/>
      <c r="N180" s="134" t="str">
        <f>IFERROR(VLOOKUP(C180,'Custo Hora'!$B$3:$D$75,2,),"")</f>
        <v/>
      </c>
      <c r="O180" s="135"/>
      <c r="P180" s="160"/>
      <c r="Q180" s="160"/>
      <c r="R180" s="161"/>
      <c r="S180" s="135"/>
      <c r="T180" s="146"/>
      <c r="U180" s="146"/>
      <c r="V180" s="47">
        <f>IFERROR((VLOOKUP(C180,'Material Comprado'!$B$2:$E$411,4,FALSE)),"0")</f>
        <v>0</v>
      </c>
      <c r="W180" s="146">
        <f t="shared" si="21"/>
        <v>0</v>
      </c>
      <c r="X180" s="46"/>
      <c r="Y180" s="45"/>
      <c r="Z180" s="45"/>
      <c r="AA180" s="44"/>
      <c r="AB180" s="43" t="str">
        <f>IFERROR(((P180*VLOOKUP(C180,'Custo Hora'!$B$3:$D$75,3,)/60)*F180),"0")</f>
        <v>0</v>
      </c>
      <c r="AC180" s="43" t="str">
        <f>IFERROR(((Q180*VLOOKUP(C180,'Custo Hora'!$B$3:$D$75,3,))/(I180/J180)),"0")</f>
        <v>0</v>
      </c>
      <c r="AD180" s="42">
        <f t="shared" si="22"/>
        <v>0</v>
      </c>
      <c r="AE180" s="41"/>
      <c r="AF180" s="40"/>
      <c r="AG180" s="39"/>
      <c r="AH180" s="38"/>
      <c r="AI180" s="37"/>
      <c r="AJ180" s="37"/>
      <c r="AK180" s="18">
        <f t="shared" si="23"/>
        <v>0</v>
      </c>
      <c r="AL180" s="24">
        <v>170</v>
      </c>
    </row>
    <row r="181" spans="1:38" s="24" customFormat="1" ht="11.25" customHeight="1" outlineLevel="1" x14ac:dyDescent="0.2">
      <c r="A181" s="51"/>
      <c r="B181" s="131">
        <v>3</v>
      </c>
      <c r="C181" s="155" t="s">
        <v>59</v>
      </c>
      <c r="D181" s="132" t="str">
        <f>IFERROR(VLOOKUP(C181,'Material Comprado'!$B$4:$E$391,2,),"")</f>
        <v/>
      </c>
      <c r="E181" s="131" t="s">
        <v>199</v>
      </c>
      <c r="F181" s="140">
        <v>1</v>
      </c>
      <c r="G181" s="50"/>
      <c r="H181" s="133">
        <v>2400</v>
      </c>
      <c r="I181" s="133">
        <v>100</v>
      </c>
      <c r="J181" s="133">
        <v>1</v>
      </c>
      <c r="K181" s="49"/>
      <c r="L181" s="38"/>
      <c r="M181" s="48"/>
      <c r="N181" s="134" t="str">
        <f>IFERROR(VLOOKUP(C181,'Custo Hora'!$B$3:$D$75,2,),"")</f>
        <v>APC001 - ARMAZENAMENTO PRODUTO</v>
      </c>
      <c r="O181" s="135"/>
      <c r="P181" s="160"/>
      <c r="Q181" s="160"/>
      <c r="R181" s="161"/>
      <c r="S181" s="135"/>
      <c r="T181" s="146"/>
      <c r="U181" s="146"/>
      <c r="V181" s="47" t="str">
        <f>IFERROR((VLOOKUP(C181,'Material Comprado'!$B$2:$E$411,4,FALSE)),"0")</f>
        <v>0</v>
      </c>
      <c r="W181" s="146">
        <f t="shared" si="21"/>
        <v>0</v>
      </c>
      <c r="X181" s="46"/>
      <c r="Y181" s="45"/>
      <c r="Z181" s="45"/>
      <c r="AA181" s="44"/>
      <c r="AB181" s="43">
        <f>IFERROR(((P181*VLOOKUP(C181,'Custo Hora'!$B$3:$D$75,3,)/60)*F181),"0")</f>
        <v>0</v>
      </c>
      <c r="AC181" s="43">
        <f>IFERROR(((Q181*VLOOKUP(C181,'Custo Hora'!$B$3:$D$75,3,))/(I181/J181)),"0")</f>
        <v>0</v>
      </c>
      <c r="AD181" s="42">
        <f t="shared" si="22"/>
        <v>0</v>
      </c>
      <c r="AE181" s="41"/>
      <c r="AF181" s="40"/>
      <c r="AG181" s="39"/>
      <c r="AH181" s="38"/>
      <c r="AI181" s="37"/>
      <c r="AJ181" s="37"/>
      <c r="AK181" s="18">
        <f t="shared" si="23"/>
        <v>0</v>
      </c>
      <c r="AL181" s="24">
        <v>171</v>
      </c>
    </row>
    <row r="182" spans="1:38" s="24" customFormat="1" ht="11.25" customHeight="1" outlineLevel="1" x14ac:dyDescent="0.2">
      <c r="A182" s="51"/>
      <c r="B182" s="131">
        <v>3</v>
      </c>
      <c r="C182" s="155" t="s">
        <v>47</v>
      </c>
      <c r="D182" s="132" t="str">
        <f>IFERROR(VLOOKUP(C182,'Material Comprado'!$B$4:$E$391,2,),"")</f>
        <v/>
      </c>
      <c r="E182" s="131" t="s">
        <v>199</v>
      </c>
      <c r="F182" s="140">
        <v>1</v>
      </c>
      <c r="G182" s="50"/>
      <c r="H182" s="133">
        <v>2400</v>
      </c>
      <c r="I182" s="133">
        <v>100</v>
      </c>
      <c r="J182" s="133">
        <v>1</v>
      </c>
      <c r="K182" s="49"/>
      <c r="L182" s="38"/>
      <c r="M182" s="48"/>
      <c r="N182" s="134" t="str">
        <f>IFERROR(VLOOKUP(C182,'Custo Hora'!$B$3:$D$75,2,),"")</f>
        <v>FRR007 - F.CNC.V.20.16 CENTRO</v>
      </c>
      <c r="O182" s="135"/>
      <c r="P182" s="160">
        <v>2</v>
      </c>
      <c r="Q182" s="160">
        <v>1</v>
      </c>
      <c r="R182" s="161"/>
      <c r="S182" s="135"/>
      <c r="T182" s="146"/>
      <c r="U182" s="146"/>
      <c r="V182" s="47" t="str">
        <f>IFERROR((VLOOKUP(C182,'Material Comprado'!$B$2:$E$411,4,FALSE)),"0")</f>
        <v>0</v>
      </c>
      <c r="W182" s="146">
        <f t="shared" si="21"/>
        <v>0</v>
      </c>
      <c r="X182" s="46"/>
      <c r="Y182" s="45"/>
      <c r="Z182" s="45"/>
      <c r="AA182" s="44"/>
      <c r="AB182" s="43">
        <f>IFERROR(((P182*VLOOKUP(C182,'Custo Hora'!$B$3:$D$75,3,)/60)*F182),"0")</f>
        <v>4</v>
      </c>
      <c r="AC182" s="43">
        <f>IFERROR(((Q182*VLOOKUP(C182,'Custo Hora'!$B$3:$D$75,3,))/(I182/J182)),"0")</f>
        <v>1.2</v>
      </c>
      <c r="AD182" s="42">
        <f t="shared" si="22"/>
        <v>5.2</v>
      </c>
      <c r="AE182" s="41"/>
      <c r="AF182" s="40"/>
      <c r="AG182" s="39"/>
      <c r="AH182" s="38"/>
      <c r="AI182" s="37"/>
      <c r="AJ182" s="37"/>
      <c r="AK182" s="18">
        <f t="shared" si="23"/>
        <v>6.774311615981566E-3</v>
      </c>
      <c r="AL182" s="24">
        <v>172</v>
      </c>
    </row>
    <row r="183" spans="1:38" s="24" customFormat="1" ht="11.25" customHeight="1" outlineLevel="1" x14ac:dyDescent="0.2">
      <c r="A183" s="51"/>
      <c r="B183" s="131">
        <v>3</v>
      </c>
      <c r="C183" s="155" t="s">
        <v>26</v>
      </c>
      <c r="D183" s="132" t="str">
        <f>IFERROR(VLOOKUP(C183,'Material Comprado'!$B$4:$E$391,2,),"")</f>
        <v/>
      </c>
      <c r="E183" s="131" t="s">
        <v>199</v>
      </c>
      <c r="F183" s="140">
        <v>1</v>
      </c>
      <c r="G183" s="50"/>
      <c r="H183" s="133">
        <v>2400</v>
      </c>
      <c r="I183" s="133">
        <v>100</v>
      </c>
      <c r="J183" s="133">
        <v>1</v>
      </c>
      <c r="K183" s="49"/>
      <c r="L183" s="38"/>
      <c r="M183" s="48"/>
      <c r="N183" s="134" t="str">
        <f>IFERROR(VLOOKUP(C183,'Custo Hora'!$B$3:$D$75,2,),"")</f>
        <v>FU0002 - FRDB.30.16 FURADEIRA</v>
      </c>
      <c r="O183" s="135"/>
      <c r="P183" s="160">
        <v>1</v>
      </c>
      <c r="Q183" s="160">
        <v>0.25</v>
      </c>
      <c r="R183" s="161"/>
      <c r="S183" s="135"/>
      <c r="T183" s="146"/>
      <c r="U183" s="146"/>
      <c r="V183" s="47" t="str">
        <f>IFERROR((VLOOKUP(C183,'Material Comprado'!$B$2:$E$411,4,FALSE)),"0")</f>
        <v>0</v>
      </c>
      <c r="W183" s="146">
        <f t="shared" ref="W183:W214" si="24">((((T183*$C$4)*(1+$C$6))+((U183*$C$5)*(1+$C$7))+V183)*F183)</f>
        <v>0</v>
      </c>
      <c r="X183" s="46"/>
      <c r="Y183" s="45"/>
      <c r="Z183" s="45"/>
      <c r="AA183" s="44"/>
      <c r="AB183" s="43">
        <f>IFERROR(((P183*VLOOKUP(C183,'Custo Hora'!$B$3:$D$75,3,)/60)*F183),"0")</f>
        <v>1</v>
      </c>
      <c r="AC183" s="43">
        <f>IFERROR(((Q183*VLOOKUP(C183,'Custo Hora'!$B$3:$D$75,3,))/(I183/J183)),"0")</f>
        <v>0.15</v>
      </c>
      <c r="AD183" s="42">
        <f t="shared" si="22"/>
        <v>1.1499999999999999</v>
      </c>
      <c r="AE183" s="41"/>
      <c r="AF183" s="40"/>
      <c r="AG183" s="39"/>
      <c r="AH183" s="38"/>
      <c r="AI183" s="37"/>
      <c r="AJ183" s="37"/>
      <c r="AK183" s="18">
        <f t="shared" si="23"/>
        <v>1.4981650689189999E-3</v>
      </c>
      <c r="AL183" s="24">
        <v>173</v>
      </c>
    </row>
    <row r="184" spans="1:38" s="24" customFormat="1" ht="11.25" customHeight="1" outlineLevel="1" x14ac:dyDescent="0.2">
      <c r="A184" s="51"/>
      <c r="B184" s="131">
        <v>3</v>
      </c>
      <c r="C184" s="155" t="s">
        <v>26</v>
      </c>
      <c r="D184" s="132" t="str">
        <f>IFERROR(VLOOKUP(C184,'Material Comprado'!$B$4:$E$391,2,),"")</f>
        <v/>
      </c>
      <c r="E184" s="131" t="s">
        <v>199</v>
      </c>
      <c r="F184" s="140">
        <v>1</v>
      </c>
      <c r="G184" s="50"/>
      <c r="H184" s="133">
        <v>2400</v>
      </c>
      <c r="I184" s="133">
        <v>100</v>
      </c>
      <c r="J184" s="133">
        <v>1</v>
      </c>
      <c r="K184" s="49"/>
      <c r="L184" s="38"/>
      <c r="M184" s="48"/>
      <c r="N184" s="134" t="str">
        <f>IFERROR(VLOOKUP(C184,'Custo Hora'!$B$3:$D$75,2,),"")</f>
        <v>FU0002 - FRDB.30.16 FURADEIRA</v>
      </c>
      <c r="O184" s="135"/>
      <c r="P184" s="160">
        <v>1</v>
      </c>
      <c r="Q184" s="160">
        <v>0.25</v>
      </c>
      <c r="R184" s="161"/>
      <c r="S184" s="135"/>
      <c r="T184" s="146"/>
      <c r="U184" s="146"/>
      <c r="V184" s="47" t="str">
        <f>IFERROR((VLOOKUP(C184,'Material Comprado'!$B$2:$E$411,4,FALSE)),"0")</f>
        <v>0</v>
      </c>
      <c r="W184" s="146">
        <f t="shared" si="24"/>
        <v>0</v>
      </c>
      <c r="X184" s="46"/>
      <c r="Y184" s="45"/>
      <c r="Z184" s="45"/>
      <c r="AA184" s="44"/>
      <c r="AB184" s="43">
        <f>IFERROR(((P184*VLOOKUP(C184,'Custo Hora'!$B$3:$D$75,3,)/60)*F184),"0")</f>
        <v>1</v>
      </c>
      <c r="AC184" s="43">
        <f>IFERROR(((Q184*VLOOKUP(C184,'Custo Hora'!$B$3:$D$75,3,))/(I184/J184)),"0")</f>
        <v>0.15</v>
      </c>
      <c r="AD184" s="42">
        <f t="shared" si="22"/>
        <v>1.1499999999999999</v>
      </c>
      <c r="AE184" s="41"/>
      <c r="AF184" s="40"/>
      <c r="AG184" s="39"/>
      <c r="AH184" s="38"/>
      <c r="AI184" s="37"/>
      <c r="AJ184" s="37"/>
      <c r="AK184" s="18">
        <f t="shared" si="23"/>
        <v>1.4981650689189999E-3</v>
      </c>
      <c r="AL184" s="24">
        <v>174</v>
      </c>
    </row>
    <row r="185" spans="1:38" s="24" customFormat="1" ht="11.25" customHeight="1" outlineLevel="1" x14ac:dyDescent="0.2">
      <c r="A185" s="51"/>
      <c r="B185" s="131">
        <v>3</v>
      </c>
      <c r="C185" s="155" t="s">
        <v>59</v>
      </c>
      <c r="D185" s="132" t="str">
        <f>IFERROR(VLOOKUP(C185,'Material Comprado'!$B$4:$E$391,2,),"")</f>
        <v/>
      </c>
      <c r="E185" s="131" t="s">
        <v>199</v>
      </c>
      <c r="F185" s="140">
        <v>1</v>
      </c>
      <c r="G185" s="50"/>
      <c r="H185" s="133">
        <v>2400</v>
      </c>
      <c r="I185" s="133">
        <v>100</v>
      </c>
      <c r="J185" s="133">
        <v>1</v>
      </c>
      <c r="K185" s="49"/>
      <c r="L185" s="38"/>
      <c r="M185" s="48"/>
      <c r="N185" s="134" t="str">
        <f>IFERROR(VLOOKUP(C185,'Custo Hora'!$B$3:$D$75,2,),"")</f>
        <v>APC001 - ARMAZENAMENTO PRODUTO</v>
      </c>
      <c r="O185" s="135"/>
      <c r="P185" s="160"/>
      <c r="Q185" s="160"/>
      <c r="R185" s="161"/>
      <c r="S185" s="135"/>
      <c r="T185" s="146"/>
      <c r="U185" s="146"/>
      <c r="V185" s="47" t="str">
        <f>IFERROR((VLOOKUP(C185,'Material Comprado'!$B$2:$E$411,4,FALSE)),"0")</f>
        <v>0</v>
      </c>
      <c r="W185" s="146">
        <f t="shared" si="24"/>
        <v>0</v>
      </c>
      <c r="X185" s="46"/>
      <c r="Y185" s="45"/>
      <c r="Z185" s="45"/>
      <c r="AA185" s="44"/>
      <c r="AB185" s="43">
        <f>IFERROR(((P185*VLOOKUP(C185,'Custo Hora'!$B$3:$D$75,3,)/60)*F185),"0")</f>
        <v>0</v>
      </c>
      <c r="AC185" s="43">
        <f>IFERROR(((Q185*VLOOKUP(C185,'Custo Hora'!$B$3:$D$75,3,))/(I185/J185)),"0")</f>
        <v>0</v>
      </c>
      <c r="AD185" s="42">
        <f t="shared" si="22"/>
        <v>0</v>
      </c>
      <c r="AE185" s="41"/>
      <c r="AF185" s="40"/>
      <c r="AG185" s="39"/>
      <c r="AH185" s="38"/>
      <c r="AI185" s="37"/>
      <c r="AJ185" s="37"/>
      <c r="AK185" s="18">
        <f t="shared" si="23"/>
        <v>0</v>
      </c>
      <c r="AL185" s="24">
        <v>175</v>
      </c>
    </row>
    <row r="186" spans="1:38" s="24" customFormat="1" ht="11.25" customHeight="1" outlineLevel="1" x14ac:dyDescent="0.2">
      <c r="A186" s="51"/>
      <c r="B186" s="131">
        <v>4</v>
      </c>
      <c r="C186" s="132" t="s">
        <v>325</v>
      </c>
      <c r="D186" s="132" t="str">
        <f>IFERROR(VLOOKUP(C186,'Material Comprado'!$B$4:$E$391,2,),"")</f>
        <v>GARFO DE ENGATE FUNDIDO 117043</v>
      </c>
      <c r="E186" s="131" t="s">
        <v>183</v>
      </c>
      <c r="F186" s="140">
        <v>1</v>
      </c>
      <c r="G186" s="50"/>
      <c r="H186" s="133">
        <f t="shared" ref="H186:H210" si="25">I186*12*2</f>
        <v>2400</v>
      </c>
      <c r="I186" s="133">
        <f>'Dados de Entrada'!$K$9</f>
        <v>100</v>
      </c>
      <c r="J186" s="133">
        <f>'Dados de Entrada'!$M$9</f>
        <v>1</v>
      </c>
      <c r="K186" s="49"/>
      <c r="L186" s="38"/>
      <c r="M186" s="48"/>
      <c r="N186" s="134" t="str">
        <f>IFERROR(VLOOKUP(C186,'Custo Hora'!$B$3:$D$75,2,),"")</f>
        <v/>
      </c>
      <c r="O186" s="135"/>
      <c r="P186" s="160"/>
      <c r="Q186" s="160"/>
      <c r="R186" s="161"/>
      <c r="S186" s="135"/>
      <c r="T186" s="146"/>
      <c r="U186" s="146"/>
      <c r="V186" s="47">
        <f>IFERROR((VLOOKUP(C186,'Material Comprado'!$B$2:$E$411,4,FALSE)),"0")</f>
        <v>3.13</v>
      </c>
      <c r="W186" s="146">
        <f t="shared" si="24"/>
        <v>3.13</v>
      </c>
      <c r="X186" s="46"/>
      <c r="Y186" s="45"/>
      <c r="Z186" s="45"/>
      <c r="AA186" s="44"/>
      <c r="AB186" s="43" t="str">
        <f>IFERROR(((P186*VLOOKUP(C186,'Custo Hora'!$B$3:$D$75,3,)/60)*F186),"0")</f>
        <v>0</v>
      </c>
      <c r="AC186" s="43" t="str">
        <f>IFERROR(((Q186*VLOOKUP(C186,'Custo Hora'!$B$3:$D$75,3,))/(I186/J186)),"0")</f>
        <v>0</v>
      </c>
      <c r="AD186" s="42">
        <f t="shared" si="22"/>
        <v>3.13</v>
      </c>
      <c r="AE186" s="41"/>
      <c r="AF186" s="40"/>
      <c r="AG186" s="39"/>
      <c r="AH186" s="38"/>
      <c r="AI186" s="37"/>
      <c r="AJ186" s="37"/>
      <c r="AK186" s="18">
        <f t="shared" si="23"/>
        <v>4.0776144919273654E-3</v>
      </c>
      <c r="AL186" s="24">
        <v>176</v>
      </c>
    </row>
    <row r="187" spans="1:38" s="24" customFormat="1" ht="10.5" customHeight="1" outlineLevel="1" x14ac:dyDescent="0.2">
      <c r="A187" s="51"/>
      <c r="B187" s="131">
        <v>3</v>
      </c>
      <c r="C187" s="132" t="s">
        <v>326</v>
      </c>
      <c r="D187" s="132" t="str">
        <f>IFERROR(VLOOKUP(C187,'Material Comprado'!$B$4:$E$391,2,),"")</f>
        <v>GUARNICAO DO CILINDRO TF 40-50-70 - 112825</v>
      </c>
      <c r="E187" s="131" t="s">
        <v>181</v>
      </c>
      <c r="F187" s="140">
        <v>2</v>
      </c>
      <c r="G187" s="50"/>
      <c r="H187" s="133">
        <f t="shared" si="25"/>
        <v>2400</v>
      </c>
      <c r="I187" s="133">
        <f>'Dados de Entrada'!$K$9</f>
        <v>100</v>
      </c>
      <c r="J187" s="133">
        <f>'Dados de Entrada'!$M$9</f>
        <v>1</v>
      </c>
      <c r="K187" s="49"/>
      <c r="L187" s="38"/>
      <c r="M187" s="48"/>
      <c r="N187" s="134" t="str">
        <f>IFERROR(VLOOKUP(C187,'Custo Hora'!$B$3:$D$75,2,),"")</f>
        <v/>
      </c>
      <c r="O187" s="135"/>
      <c r="P187" s="160"/>
      <c r="Q187" s="160"/>
      <c r="R187" s="161"/>
      <c r="S187" s="135"/>
      <c r="T187" s="146"/>
      <c r="U187" s="146"/>
      <c r="V187" s="47">
        <f>IFERROR((VLOOKUP(C187,'Material Comprado'!$B$2:$E$411,4,FALSE)),"0")</f>
        <v>0.85</v>
      </c>
      <c r="W187" s="146">
        <f t="shared" si="24"/>
        <v>1.7</v>
      </c>
      <c r="X187" s="46"/>
      <c r="Y187" s="45"/>
      <c r="Z187" s="45"/>
      <c r="AA187" s="44"/>
      <c r="AB187" s="43" t="str">
        <f>IFERROR(((P187*VLOOKUP(C187,'Custo Hora'!$B$3:$D$75,3,)/60)*F187),"0")</f>
        <v>0</v>
      </c>
      <c r="AC187" s="43" t="str">
        <f>IFERROR(((Q187*VLOOKUP(C187,'Custo Hora'!$B$3:$D$75,3,))/(I187/J187)),"0")</f>
        <v>0</v>
      </c>
      <c r="AD187" s="42">
        <f t="shared" si="22"/>
        <v>1.7</v>
      </c>
      <c r="AE187" s="41"/>
      <c r="AF187" s="40"/>
      <c r="AG187" s="39"/>
      <c r="AH187" s="38"/>
      <c r="AI187" s="37"/>
      <c r="AJ187" s="37"/>
      <c r="AK187" s="18">
        <f t="shared" si="23"/>
        <v>2.2146787975324349E-3</v>
      </c>
      <c r="AL187" s="24">
        <v>177</v>
      </c>
    </row>
    <row r="188" spans="1:38" s="24" customFormat="1" ht="11.25" customHeight="1" outlineLevel="1" x14ac:dyDescent="0.2">
      <c r="A188" s="51"/>
      <c r="B188" s="131">
        <v>3</v>
      </c>
      <c r="C188" s="132" t="s">
        <v>328</v>
      </c>
      <c r="D188" s="132" t="str">
        <f>IFERROR(VLOOKUP(C188,'Material Comprado'!$B$4:$E$391,2,),"")</f>
        <v>ARRUELA CALCO 38X20.5X0.5 10A 15 HRC</v>
      </c>
      <c r="E188" s="131" t="s">
        <v>199</v>
      </c>
      <c r="F188" s="140">
        <v>1</v>
      </c>
      <c r="G188" s="50"/>
      <c r="H188" s="133">
        <f t="shared" si="25"/>
        <v>2400</v>
      </c>
      <c r="I188" s="133">
        <f>'Dados de Entrada'!$K$9</f>
        <v>100</v>
      </c>
      <c r="J188" s="133">
        <f>'Dados de Entrada'!$M$9</f>
        <v>1</v>
      </c>
      <c r="K188" s="49"/>
      <c r="L188" s="38"/>
      <c r="M188" s="48"/>
      <c r="N188" s="134" t="str">
        <f>IFERROR(VLOOKUP(C188,'Custo Hora'!$B$3:$D$75,2,),"")</f>
        <v/>
      </c>
      <c r="O188" s="135"/>
      <c r="P188" s="160"/>
      <c r="Q188" s="160"/>
      <c r="R188" s="161"/>
      <c r="S188" s="135"/>
      <c r="T188" s="146"/>
      <c r="U188" s="146"/>
      <c r="V188" s="47">
        <f>IFERROR((VLOOKUP(C188,'Material Comprado'!$B$2:$E$411,4,FALSE)),"0")</f>
        <v>1.55</v>
      </c>
      <c r="W188" s="146">
        <f t="shared" si="24"/>
        <v>1.55</v>
      </c>
      <c r="X188" s="46"/>
      <c r="Y188" s="45"/>
      <c r="Z188" s="45"/>
      <c r="AA188" s="44"/>
      <c r="AB188" s="43" t="str">
        <f>IFERROR(((P188*VLOOKUP(C188,'Custo Hora'!$B$3:$D$75,3,)/60)*F188),"0")</f>
        <v>0</v>
      </c>
      <c r="AC188" s="43" t="str">
        <f>IFERROR(((Q188*VLOOKUP(C188,'Custo Hora'!$B$3:$D$75,3,))/(I188/J188)),"0")</f>
        <v>0</v>
      </c>
      <c r="AD188" s="42">
        <f t="shared" si="22"/>
        <v>1.55</v>
      </c>
      <c r="AE188" s="41"/>
      <c r="AF188" s="40"/>
      <c r="AG188" s="39"/>
      <c r="AH188" s="38"/>
      <c r="AI188" s="37"/>
      <c r="AJ188" s="37"/>
      <c r="AK188" s="18">
        <f t="shared" si="23"/>
        <v>2.0192659624560434E-3</v>
      </c>
      <c r="AL188" s="24">
        <v>178</v>
      </c>
    </row>
    <row r="189" spans="1:38" s="24" customFormat="1" ht="11.25" customHeight="1" outlineLevel="1" x14ac:dyDescent="0.2">
      <c r="A189" s="51"/>
      <c r="B189" s="131">
        <v>3</v>
      </c>
      <c r="C189" s="132" t="s">
        <v>330</v>
      </c>
      <c r="D189" s="132" t="str">
        <f>IFERROR(VLOOKUP(C189,'Material Comprado'!$B$4:$E$391,2,),"")</f>
        <v>ARRUELA CALCO 38X20.5X1.0 10 A 15 HRC</v>
      </c>
      <c r="E189" s="131" t="s">
        <v>199</v>
      </c>
      <c r="F189" s="140">
        <v>2</v>
      </c>
      <c r="G189" s="50"/>
      <c r="H189" s="133">
        <f t="shared" si="25"/>
        <v>2400</v>
      </c>
      <c r="I189" s="133">
        <f>'Dados de Entrada'!$K$9</f>
        <v>100</v>
      </c>
      <c r="J189" s="133">
        <f>'Dados de Entrada'!$M$9</f>
        <v>1</v>
      </c>
      <c r="K189" s="49"/>
      <c r="L189" s="38"/>
      <c r="M189" s="48"/>
      <c r="N189" s="134" t="str">
        <f>IFERROR(VLOOKUP(C189,'Custo Hora'!$B$3:$D$75,2,),"")</f>
        <v/>
      </c>
      <c r="O189" s="135"/>
      <c r="P189" s="160"/>
      <c r="Q189" s="160"/>
      <c r="R189" s="161"/>
      <c r="S189" s="135"/>
      <c r="T189" s="146"/>
      <c r="U189" s="146"/>
      <c r="V189" s="47">
        <f>IFERROR((VLOOKUP(C189,'Material Comprado'!$B$2:$E$411,4,FALSE)),"0")</f>
        <v>2.1800000000000002</v>
      </c>
      <c r="W189" s="146">
        <f t="shared" si="24"/>
        <v>4.3600000000000003</v>
      </c>
      <c r="X189" s="46"/>
      <c r="Y189" s="45"/>
      <c r="Z189" s="45"/>
      <c r="AA189" s="44"/>
      <c r="AB189" s="43" t="str">
        <f>IFERROR(((P189*VLOOKUP(C189,'Custo Hora'!$B$3:$D$75,3,)/60)*F189),"0")</f>
        <v>0</v>
      </c>
      <c r="AC189" s="43" t="str">
        <f>IFERROR(((Q189*VLOOKUP(C189,'Custo Hora'!$B$3:$D$75,3,))/(I189/J189)),"0")</f>
        <v>0</v>
      </c>
      <c r="AD189" s="42">
        <f t="shared" si="22"/>
        <v>4.3600000000000003</v>
      </c>
      <c r="AE189" s="41"/>
      <c r="AF189" s="40"/>
      <c r="AG189" s="39"/>
      <c r="AH189" s="38"/>
      <c r="AI189" s="37"/>
      <c r="AJ189" s="37"/>
      <c r="AK189" s="18">
        <f t="shared" si="23"/>
        <v>5.6799997395537748E-3</v>
      </c>
      <c r="AL189" s="24">
        <v>179</v>
      </c>
    </row>
    <row r="190" spans="1:38" s="24" customFormat="1" ht="11.25" customHeight="1" outlineLevel="1" x14ac:dyDescent="0.2">
      <c r="A190" s="51"/>
      <c r="B190" s="131">
        <v>3</v>
      </c>
      <c r="C190" s="132" t="s">
        <v>332</v>
      </c>
      <c r="D190" s="132" t="str">
        <f>IFERROR(VLOOKUP(C190,'Material Comprado'!$B$4:$E$391,2,),"")</f>
        <v>ANEL O 20,22X3,53 - VEDABRAS 10417</v>
      </c>
      <c r="E190" s="131" t="s">
        <v>199</v>
      </c>
      <c r="F190" s="140">
        <v>2</v>
      </c>
      <c r="G190" s="50"/>
      <c r="H190" s="133">
        <f t="shared" si="25"/>
        <v>2400</v>
      </c>
      <c r="I190" s="133">
        <f>'Dados de Entrada'!$K$9</f>
        <v>100</v>
      </c>
      <c r="J190" s="133">
        <f>'Dados de Entrada'!$M$9</f>
        <v>1</v>
      </c>
      <c r="K190" s="49"/>
      <c r="L190" s="38"/>
      <c r="M190" s="48"/>
      <c r="N190" s="134" t="str">
        <f>IFERROR(VLOOKUP(C190,'Custo Hora'!$B$3:$D$75,2,),"")</f>
        <v/>
      </c>
      <c r="O190" s="135"/>
      <c r="P190" s="160"/>
      <c r="Q190" s="160"/>
      <c r="R190" s="161"/>
      <c r="S190" s="135"/>
      <c r="T190" s="146"/>
      <c r="U190" s="146"/>
      <c r="V190" s="47">
        <f>IFERROR((VLOOKUP(C190,'Material Comprado'!$B$2:$E$411,4,FALSE)),"0")</f>
        <v>0.11700000000000001</v>
      </c>
      <c r="W190" s="146">
        <f t="shared" si="24"/>
        <v>0.23400000000000001</v>
      </c>
      <c r="X190" s="46"/>
      <c r="Y190" s="45"/>
      <c r="Z190" s="45"/>
      <c r="AA190" s="44"/>
      <c r="AB190" s="43" t="str">
        <f>IFERROR(((P190*VLOOKUP(C190,'Custo Hora'!$B$3:$D$75,3,)/60)*F190),"0")</f>
        <v>0</v>
      </c>
      <c r="AC190" s="43" t="str">
        <f>IFERROR(((Q190*VLOOKUP(C190,'Custo Hora'!$B$3:$D$75,3,))/(I190/J190)),"0")</f>
        <v>0</v>
      </c>
      <c r="AD190" s="42">
        <f t="shared" si="22"/>
        <v>0.23400000000000001</v>
      </c>
      <c r="AE190" s="41"/>
      <c r="AF190" s="40"/>
      <c r="AG190" s="39"/>
      <c r="AH190" s="38"/>
      <c r="AI190" s="37"/>
      <c r="AJ190" s="37"/>
      <c r="AK190" s="18">
        <f t="shared" si="23"/>
        <v>3.0484402271917048E-4</v>
      </c>
      <c r="AL190" s="24">
        <v>180</v>
      </c>
    </row>
    <row r="191" spans="1:38" s="24" customFormat="1" ht="11.25" customHeight="1" outlineLevel="1" x14ac:dyDescent="0.2">
      <c r="A191" s="51"/>
      <c r="B191" s="131">
        <v>3</v>
      </c>
      <c r="C191" s="132" t="s">
        <v>334</v>
      </c>
      <c r="D191" s="132" t="str">
        <f>IFERROR(VLOOKUP(C191,'Material Comprado'!$B$4:$E$391,2,),"")</f>
        <v>PARAFUSO SEXT. M8-1.25X20 ROSCA TOTAL CLASSE 8.8</v>
      </c>
      <c r="E191" s="131" t="s">
        <v>199</v>
      </c>
      <c r="F191" s="140">
        <v>1</v>
      </c>
      <c r="G191" s="50"/>
      <c r="H191" s="133">
        <f t="shared" si="25"/>
        <v>2400</v>
      </c>
      <c r="I191" s="133">
        <f>'Dados de Entrada'!$K$9</f>
        <v>100</v>
      </c>
      <c r="J191" s="133">
        <f>'Dados de Entrada'!$M$9</f>
        <v>1</v>
      </c>
      <c r="K191" s="49"/>
      <c r="L191" s="38"/>
      <c r="M191" s="48"/>
      <c r="N191" s="134" t="str">
        <f>IFERROR(VLOOKUP(C191,'Custo Hora'!$B$3:$D$75,2,),"")</f>
        <v/>
      </c>
      <c r="O191" s="135"/>
      <c r="P191" s="160"/>
      <c r="Q191" s="160"/>
      <c r="R191" s="161"/>
      <c r="S191" s="135"/>
      <c r="T191" s="146"/>
      <c r="U191" s="146"/>
      <c r="V191" s="47">
        <f>IFERROR((VLOOKUP(C191,'Material Comprado'!$B$2:$E$411,4,FALSE)),"0")</f>
        <v>0.21</v>
      </c>
      <c r="W191" s="146">
        <f t="shared" si="24"/>
        <v>0.21</v>
      </c>
      <c r="X191" s="46"/>
      <c r="Y191" s="45"/>
      <c r="Z191" s="45"/>
      <c r="AA191" s="44"/>
      <c r="AB191" s="43" t="str">
        <f>IFERROR(((P191*VLOOKUP(C191,'Custo Hora'!$B$3:$D$75,3,)/60)*F191),"0")</f>
        <v>0</v>
      </c>
      <c r="AC191" s="43" t="str">
        <f>IFERROR(((Q191*VLOOKUP(C191,'Custo Hora'!$B$3:$D$75,3,))/(I191/J191)),"0")</f>
        <v>0</v>
      </c>
      <c r="AD191" s="42">
        <f t="shared" si="22"/>
        <v>0.21</v>
      </c>
      <c r="AE191" s="41"/>
      <c r="AF191" s="40"/>
      <c r="AG191" s="39"/>
      <c r="AH191" s="38"/>
      <c r="AI191" s="37"/>
      <c r="AJ191" s="37"/>
      <c r="AK191" s="18">
        <f t="shared" si="23"/>
        <v>2.7357796910694779E-4</v>
      </c>
      <c r="AL191" s="24">
        <v>181</v>
      </c>
    </row>
    <row r="192" spans="1:38" s="24" customFormat="1" ht="11.25" customHeight="1" outlineLevel="1" x14ac:dyDescent="0.2">
      <c r="A192" s="51"/>
      <c r="B192" s="131">
        <v>3</v>
      </c>
      <c r="C192" s="132" t="s">
        <v>336</v>
      </c>
      <c r="D192" s="132" t="str">
        <f>IFERROR(VLOOKUP(C192,'Material Comprado'!$B$4:$E$391,2,),"")</f>
        <v>PARAFUSO SEXTAVADO 5/16-18 UNC X 1-1/4 CLASSE 8.8 ROSCA TOTAL</v>
      </c>
      <c r="E192" s="131" t="s">
        <v>199</v>
      </c>
      <c r="F192" s="140">
        <v>8</v>
      </c>
      <c r="G192" s="50"/>
      <c r="H192" s="133">
        <f t="shared" si="25"/>
        <v>2400</v>
      </c>
      <c r="I192" s="133">
        <f>'Dados de Entrada'!$K$9</f>
        <v>100</v>
      </c>
      <c r="J192" s="133">
        <f>'Dados de Entrada'!$M$9</f>
        <v>1</v>
      </c>
      <c r="K192" s="49"/>
      <c r="L192" s="38"/>
      <c r="M192" s="48"/>
      <c r="N192" s="134" t="str">
        <f>IFERROR(VLOOKUP(C192,'Custo Hora'!$B$3:$D$75,2,),"")</f>
        <v/>
      </c>
      <c r="O192" s="135"/>
      <c r="P192" s="160"/>
      <c r="Q192" s="160"/>
      <c r="R192" s="161"/>
      <c r="S192" s="135"/>
      <c r="T192" s="146"/>
      <c r="U192" s="146"/>
      <c r="V192" s="47">
        <f>IFERROR((VLOOKUP(C192,'Material Comprado'!$B$2:$E$411,4,FALSE)),"0")</f>
        <v>0.25700000000000001</v>
      </c>
      <c r="W192" s="146">
        <f t="shared" si="24"/>
        <v>2.056</v>
      </c>
      <c r="X192" s="46"/>
      <c r="Y192" s="45"/>
      <c r="Z192" s="45"/>
      <c r="AA192" s="44"/>
      <c r="AB192" s="43" t="str">
        <f>IFERROR(((P192*VLOOKUP(C192,'Custo Hora'!$B$3:$D$75,3,)/60)*F192),"0")</f>
        <v>0</v>
      </c>
      <c r="AC192" s="43" t="str">
        <f>IFERROR(((Q192*VLOOKUP(C192,'Custo Hora'!$B$3:$D$75,3,))/(I192/J192)),"0")</f>
        <v>0</v>
      </c>
      <c r="AD192" s="42">
        <f t="shared" si="22"/>
        <v>2.056</v>
      </c>
      <c r="AE192" s="41"/>
      <c r="AF192" s="40"/>
      <c r="AG192" s="39"/>
      <c r="AH192" s="38"/>
      <c r="AI192" s="37"/>
      <c r="AJ192" s="37"/>
      <c r="AK192" s="18">
        <f t="shared" si="23"/>
        <v>2.6784585927804036E-3</v>
      </c>
      <c r="AL192" s="24">
        <v>182</v>
      </c>
    </row>
    <row r="193" spans="1:38" s="24" customFormat="1" ht="11.25" customHeight="1" outlineLevel="1" x14ac:dyDescent="0.2">
      <c r="A193" s="51"/>
      <c r="B193" s="131">
        <v>3</v>
      </c>
      <c r="C193" s="132" t="s">
        <v>338</v>
      </c>
      <c r="D193" s="132" t="str">
        <f>IFERROR(VLOOKUP(C193,'Material Comprado'!$B$4:$E$391,2,),"")</f>
        <v>PARAF.CABECA SEXTAVADA 5/16 X 7/8 18 UNC GRAU 5</v>
      </c>
      <c r="E193" s="131" t="s">
        <v>199</v>
      </c>
      <c r="F193" s="140">
        <v>4</v>
      </c>
      <c r="G193" s="50"/>
      <c r="H193" s="133">
        <f t="shared" si="25"/>
        <v>2400</v>
      </c>
      <c r="I193" s="133">
        <f>'Dados de Entrada'!$K$9</f>
        <v>100</v>
      </c>
      <c r="J193" s="133">
        <f>'Dados de Entrada'!$M$9</f>
        <v>1</v>
      </c>
      <c r="K193" s="49"/>
      <c r="L193" s="38"/>
      <c r="M193" s="48"/>
      <c r="N193" s="134" t="str">
        <f>IFERROR(VLOOKUP(C193,'Custo Hora'!$B$3:$D$75,2,),"")</f>
        <v/>
      </c>
      <c r="O193" s="135"/>
      <c r="P193" s="160"/>
      <c r="Q193" s="160"/>
      <c r="R193" s="161"/>
      <c r="S193" s="135"/>
      <c r="T193" s="146"/>
      <c r="U193" s="146"/>
      <c r="V193" s="47">
        <f>IFERROR((VLOOKUP(C193,'Material Comprado'!$B$2:$E$411,4,FALSE)),"0")</f>
        <v>0.246</v>
      </c>
      <c r="W193" s="146">
        <f t="shared" si="24"/>
        <v>0.98399999999999999</v>
      </c>
      <c r="X193" s="46"/>
      <c r="Y193" s="45"/>
      <c r="Z193" s="45"/>
      <c r="AA193" s="44"/>
      <c r="AB193" s="43" t="str">
        <f>IFERROR(((P193*VLOOKUP(C193,'Custo Hora'!$B$3:$D$75,3,)/60)*F193),"0")</f>
        <v>0</v>
      </c>
      <c r="AC193" s="43" t="str">
        <f>IFERROR(((Q193*VLOOKUP(C193,'Custo Hora'!$B$3:$D$75,3,))/(I193/J193)),"0")</f>
        <v>0</v>
      </c>
      <c r="AD193" s="42">
        <f t="shared" si="22"/>
        <v>0.98399999999999999</v>
      </c>
      <c r="AE193" s="41"/>
      <c r="AF193" s="40"/>
      <c r="AG193" s="39"/>
      <c r="AH193" s="38"/>
      <c r="AI193" s="37"/>
      <c r="AJ193" s="37"/>
      <c r="AK193" s="18">
        <f t="shared" si="23"/>
        <v>1.2819081981011269E-3</v>
      </c>
      <c r="AL193" s="24">
        <v>183</v>
      </c>
    </row>
    <row r="194" spans="1:38" s="24" customFormat="1" ht="23.4" customHeight="1" outlineLevel="1" x14ac:dyDescent="0.2">
      <c r="A194" s="51"/>
      <c r="B194" s="131">
        <v>3</v>
      </c>
      <c r="C194" s="132" t="s">
        <v>340</v>
      </c>
      <c r="D194" s="132" t="str">
        <f>IFERROR(VLOOKUP(C194,'Material Comprado'!$B$4:$E$391,2,),"")</f>
        <v>PARAF.CAB.SEXT. ROSCA TOTAL ASME B18.2.1 - 5/16-24 UNF X 5/8 ENEGRECIDO GRAU 5 -APARTIR 99602004005</v>
      </c>
      <c r="E194" s="131" t="s">
        <v>181</v>
      </c>
      <c r="F194" s="140">
        <v>1</v>
      </c>
      <c r="G194" s="50"/>
      <c r="H194" s="133">
        <f t="shared" si="25"/>
        <v>2400</v>
      </c>
      <c r="I194" s="133">
        <f>'Dados de Entrada'!$K$9</f>
        <v>100</v>
      </c>
      <c r="J194" s="133">
        <f>'Dados de Entrada'!$M$9</f>
        <v>1</v>
      </c>
      <c r="K194" s="49"/>
      <c r="L194" s="38"/>
      <c r="M194" s="48"/>
      <c r="N194" s="134" t="str">
        <f>IFERROR(VLOOKUP(C194,'Custo Hora'!$B$3:$D$75,2,),"")</f>
        <v/>
      </c>
      <c r="O194" s="135"/>
      <c r="P194" s="160"/>
      <c r="Q194" s="160"/>
      <c r="R194" s="161"/>
      <c r="S194" s="135"/>
      <c r="T194" s="146"/>
      <c r="U194" s="146"/>
      <c r="V194" s="47">
        <f>IFERROR((VLOOKUP(C194,'Material Comprado'!$B$2:$E$411,4,FALSE)),"0")</f>
        <v>0.23</v>
      </c>
      <c r="W194" s="146">
        <f t="shared" si="24"/>
        <v>0.23</v>
      </c>
      <c r="X194" s="46"/>
      <c r="Y194" s="45"/>
      <c r="Z194" s="45"/>
      <c r="AA194" s="44"/>
      <c r="AB194" s="43" t="str">
        <f>IFERROR(((P194*VLOOKUP(C194,'Custo Hora'!$B$3:$D$75,3,)/60)*F194),"0")</f>
        <v>0</v>
      </c>
      <c r="AC194" s="43" t="str">
        <f>IFERROR(((Q194*VLOOKUP(C194,'Custo Hora'!$B$3:$D$75,3,))/(I194/J194)),"0")</f>
        <v>0</v>
      </c>
      <c r="AD194" s="42">
        <f t="shared" si="22"/>
        <v>0.23</v>
      </c>
      <c r="AE194" s="41"/>
      <c r="AF194" s="40"/>
      <c r="AG194" s="39"/>
      <c r="AH194" s="38"/>
      <c r="AI194" s="37"/>
      <c r="AJ194" s="37"/>
      <c r="AK194" s="18">
        <f t="shared" si="23"/>
        <v>2.996330137838E-4</v>
      </c>
      <c r="AL194" s="24">
        <v>184</v>
      </c>
    </row>
    <row r="195" spans="1:38" s="24" customFormat="1" ht="11.25" customHeight="1" outlineLevel="1" x14ac:dyDescent="0.2">
      <c r="A195" s="51"/>
      <c r="B195" s="131">
        <v>3</v>
      </c>
      <c r="C195" s="180" t="s">
        <v>342</v>
      </c>
      <c r="D195" s="132" t="str">
        <f>IFERROR(VLOOKUP(C195,'Material Comprado'!$B$4:$E$391,2,),"")</f>
        <v>ARRUELA ENCOSTO 24X8.4X2</v>
      </c>
      <c r="E195" s="131" t="s">
        <v>181</v>
      </c>
      <c r="F195" s="140">
        <v>1</v>
      </c>
      <c r="G195" s="50"/>
      <c r="H195" s="133">
        <f t="shared" si="25"/>
        <v>2400</v>
      </c>
      <c r="I195" s="133">
        <f>'Dados de Entrada'!$K$9</f>
        <v>100</v>
      </c>
      <c r="J195" s="133">
        <f>'Dados de Entrada'!$M$9</f>
        <v>1</v>
      </c>
      <c r="K195" s="49"/>
      <c r="L195" s="38"/>
      <c r="M195" s="48"/>
      <c r="N195" s="134" t="str">
        <f>IFERROR(VLOOKUP(C195,'Custo Hora'!$B$3:$D$75,2,),"")</f>
        <v/>
      </c>
      <c r="O195" s="135"/>
      <c r="P195" s="160"/>
      <c r="Q195" s="160"/>
      <c r="R195" s="161"/>
      <c r="S195" s="135"/>
      <c r="T195" s="146"/>
      <c r="U195" s="146"/>
      <c r="V195" s="47">
        <f>IFERROR((VLOOKUP(C195,'Material Comprado'!$B$2:$E$411,4,FALSE)),"0")</f>
        <v>0.21199999999999999</v>
      </c>
      <c r="W195" s="146">
        <f t="shared" si="24"/>
        <v>0.21199999999999999</v>
      </c>
      <c r="X195" s="46"/>
      <c r="Y195" s="45"/>
      <c r="Z195" s="45"/>
      <c r="AA195" s="44"/>
      <c r="AB195" s="43" t="str">
        <f>IFERROR(((P195*VLOOKUP(C195,'Custo Hora'!$B$3:$D$75,3,)/60)*F195),"0")</f>
        <v>0</v>
      </c>
      <c r="AC195" s="43" t="str">
        <f>IFERROR(((Q195*VLOOKUP(C195,'Custo Hora'!$B$3:$D$75,3,))/(I195/J195)),"0")</f>
        <v>0</v>
      </c>
      <c r="AD195" s="42">
        <f t="shared" si="22"/>
        <v>0.21199999999999999</v>
      </c>
      <c r="AE195" s="41"/>
      <c r="AF195" s="40"/>
      <c r="AG195" s="39"/>
      <c r="AH195" s="38"/>
      <c r="AI195" s="37"/>
      <c r="AJ195" s="37"/>
      <c r="AK195" s="18">
        <f t="shared" si="23"/>
        <v>2.7618347357463306E-4</v>
      </c>
      <c r="AL195" s="24">
        <v>185</v>
      </c>
    </row>
    <row r="196" spans="1:38" s="24" customFormat="1" ht="11.25" customHeight="1" outlineLevel="1" x14ac:dyDescent="0.2">
      <c r="A196" s="51"/>
      <c r="B196" s="131">
        <v>3</v>
      </c>
      <c r="C196" s="132" t="s">
        <v>343</v>
      </c>
      <c r="D196" s="132" t="str">
        <f>IFERROR(VLOOKUP(C196,'Material Comprado'!$B$4:$E$391,2,),"")</f>
        <v>ARRUELA LISA 19X25.4X2.2 ZINCADA</v>
      </c>
      <c r="E196" s="131" t="s">
        <v>199</v>
      </c>
      <c r="F196" s="140">
        <v>1</v>
      </c>
      <c r="G196" s="50"/>
      <c r="H196" s="133">
        <f t="shared" si="25"/>
        <v>2400</v>
      </c>
      <c r="I196" s="133">
        <f>'Dados de Entrada'!$K$9</f>
        <v>100</v>
      </c>
      <c r="J196" s="133">
        <f>'Dados de Entrada'!$M$9</f>
        <v>1</v>
      </c>
      <c r="K196" s="49"/>
      <c r="L196" s="38"/>
      <c r="M196" s="48"/>
      <c r="N196" s="134" t="str">
        <f>IFERROR(VLOOKUP(C196,'Custo Hora'!$B$3:$D$75,2,),"")</f>
        <v/>
      </c>
      <c r="O196" s="135"/>
      <c r="P196" s="160"/>
      <c r="Q196" s="160"/>
      <c r="R196" s="161"/>
      <c r="S196" s="135"/>
      <c r="T196" s="146"/>
      <c r="U196" s="146"/>
      <c r="V196" s="47">
        <f>IFERROR((VLOOKUP(C196,'Material Comprado'!$B$2:$E$411,4,FALSE)),"0")</f>
        <v>0.3</v>
      </c>
      <c r="W196" s="146">
        <f t="shared" si="24"/>
        <v>0.3</v>
      </c>
      <c r="X196" s="46"/>
      <c r="Y196" s="45"/>
      <c r="Z196" s="45"/>
      <c r="AA196" s="44"/>
      <c r="AB196" s="43" t="str">
        <f>IFERROR(((P196*VLOOKUP(C196,'Custo Hora'!$B$3:$D$75,3,)/60)*F196),"0")</f>
        <v>0</v>
      </c>
      <c r="AC196" s="43" t="str">
        <f>IFERROR(((Q196*VLOOKUP(C196,'Custo Hora'!$B$3:$D$75,3,))/(I196/J196)),"0")</f>
        <v>0</v>
      </c>
      <c r="AD196" s="42">
        <f t="shared" si="22"/>
        <v>0.3</v>
      </c>
      <c r="AE196" s="41"/>
      <c r="AF196" s="40"/>
      <c r="AG196" s="39"/>
      <c r="AH196" s="38"/>
      <c r="AI196" s="37"/>
      <c r="AJ196" s="37"/>
      <c r="AK196" s="18">
        <f t="shared" si="23"/>
        <v>3.9082567015278258E-4</v>
      </c>
      <c r="AL196" s="24">
        <v>186</v>
      </c>
    </row>
    <row r="197" spans="1:38" s="24" customFormat="1" ht="11.25" customHeight="1" outlineLevel="1" x14ac:dyDescent="0.2">
      <c r="A197" s="51"/>
      <c r="B197" s="131">
        <v>3</v>
      </c>
      <c r="C197" s="132" t="s">
        <v>345</v>
      </c>
      <c r="D197" s="132" t="str">
        <f>IFERROR(VLOOKUP(C197,'Material Comprado'!$B$4:$E$391,2,),"")</f>
        <v>ARRUELA DE PRESSAO 5/16 PESADA - ASA B-27.1</v>
      </c>
      <c r="E197" s="131" t="s">
        <v>199</v>
      </c>
      <c r="F197" s="140">
        <v>8</v>
      </c>
      <c r="G197" s="50"/>
      <c r="H197" s="133">
        <f t="shared" si="25"/>
        <v>2400</v>
      </c>
      <c r="I197" s="133">
        <f>'Dados de Entrada'!$K$9</f>
        <v>100</v>
      </c>
      <c r="J197" s="133">
        <f>'Dados de Entrada'!$M$9</f>
        <v>1</v>
      </c>
      <c r="K197" s="49"/>
      <c r="L197" s="38"/>
      <c r="M197" s="48"/>
      <c r="N197" s="134" t="str">
        <f>IFERROR(VLOOKUP(C197,'Custo Hora'!$B$3:$D$75,2,),"")</f>
        <v/>
      </c>
      <c r="O197" s="135"/>
      <c r="P197" s="160"/>
      <c r="Q197" s="160"/>
      <c r="R197" s="161"/>
      <c r="S197" s="135"/>
      <c r="T197" s="146"/>
      <c r="U197" s="146"/>
      <c r="V197" s="47">
        <f>IFERROR((VLOOKUP(C197,'Material Comprado'!$B$2:$E$411,4,FALSE)),"0")</f>
        <v>5.8999999999999997E-2</v>
      </c>
      <c r="W197" s="146">
        <f t="shared" si="24"/>
        <v>0.47199999999999998</v>
      </c>
      <c r="X197" s="46"/>
      <c r="Y197" s="45"/>
      <c r="Z197" s="45"/>
      <c r="AA197" s="44"/>
      <c r="AB197" s="43" t="str">
        <f>IFERROR(((P197*VLOOKUP(C197,'Custo Hora'!$B$3:$D$75,3,)/60)*F197),"0")</f>
        <v>0</v>
      </c>
      <c r="AC197" s="43" t="str">
        <f>IFERROR(((Q197*VLOOKUP(C197,'Custo Hora'!$B$3:$D$75,3,))/(I197/J197)),"0")</f>
        <v>0</v>
      </c>
      <c r="AD197" s="42">
        <f t="shared" si="22"/>
        <v>0.47199999999999998</v>
      </c>
      <c r="AE197" s="41"/>
      <c r="AF197" s="40"/>
      <c r="AG197" s="39"/>
      <c r="AH197" s="38"/>
      <c r="AI197" s="37"/>
      <c r="AJ197" s="37"/>
      <c r="AK197" s="18">
        <f t="shared" si="23"/>
        <v>6.1489905437371129E-4</v>
      </c>
      <c r="AL197" s="24">
        <v>187</v>
      </c>
    </row>
    <row r="198" spans="1:38" s="24" customFormat="1" ht="11.25" customHeight="1" outlineLevel="1" x14ac:dyDescent="0.2">
      <c r="A198" s="51"/>
      <c r="B198" s="131">
        <v>3</v>
      </c>
      <c r="C198" s="132" t="s">
        <v>347</v>
      </c>
      <c r="D198" s="132" t="str">
        <f>IFERROR(VLOOKUP(C198,'Material Comprado'!$B$4:$E$391,2,),"")</f>
        <v>MOLA DO CILINDRO PNEUMATICO - 112.208</v>
      </c>
      <c r="E198" s="131" t="s">
        <v>199</v>
      </c>
      <c r="F198" s="140">
        <v>1</v>
      </c>
      <c r="G198" s="50"/>
      <c r="H198" s="133">
        <f t="shared" si="25"/>
        <v>2400</v>
      </c>
      <c r="I198" s="133">
        <f>'Dados de Entrada'!$K$9</f>
        <v>100</v>
      </c>
      <c r="J198" s="133">
        <f>'Dados de Entrada'!$M$9</f>
        <v>1</v>
      </c>
      <c r="K198" s="49"/>
      <c r="L198" s="38"/>
      <c r="M198" s="48"/>
      <c r="N198" s="134" t="str">
        <f>IFERROR(VLOOKUP(C198,'Custo Hora'!$B$3:$D$75,2,),"")</f>
        <v/>
      </c>
      <c r="O198" s="135"/>
      <c r="P198" s="160"/>
      <c r="Q198" s="160"/>
      <c r="R198" s="161"/>
      <c r="S198" s="135"/>
      <c r="T198" s="146"/>
      <c r="U198" s="146"/>
      <c r="V198" s="47">
        <f>IFERROR((VLOOKUP(C198,'Material Comprado'!$B$2:$E$411,4,FALSE)),"0")</f>
        <v>0.76300000000000001</v>
      </c>
      <c r="W198" s="146">
        <f t="shared" si="24"/>
        <v>0.76300000000000001</v>
      </c>
      <c r="X198" s="46"/>
      <c r="Y198" s="45"/>
      <c r="Z198" s="45"/>
      <c r="AA198" s="44"/>
      <c r="AB198" s="43" t="str">
        <f>IFERROR(((P198*VLOOKUP(C198,'Custo Hora'!$B$3:$D$75,3,)/60)*F198),"0")</f>
        <v>0</v>
      </c>
      <c r="AC198" s="43" t="str">
        <f>IFERROR(((Q198*VLOOKUP(C198,'Custo Hora'!$B$3:$D$75,3,))/(I198/J198)),"0")</f>
        <v>0</v>
      </c>
      <c r="AD198" s="42">
        <f t="shared" si="22"/>
        <v>0.76300000000000001</v>
      </c>
      <c r="AE198" s="41"/>
      <c r="AF198" s="40"/>
      <c r="AG198" s="39"/>
      <c r="AH198" s="38"/>
      <c r="AI198" s="37"/>
      <c r="AJ198" s="37"/>
      <c r="AK198" s="18">
        <f t="shared" si="23"/>
        <v>9.939999544219104E-4</v>
      </c>
      <c r="AL198" s="24">
        <v>188</v>
      </c>
    </row>
    <row r="199" spans="1:38" s="24" customFormat="1" ht="11.25" customHeight="1" outlineLevel="1" x14ac:dyDescent="0.2">
      <c r="A199" s="51"/>
      <c r="B199" s="131">
        <v>3</v>
      </c>
      <c r="C199" s="132" t="s">
        <v>349</v>
      </c>
      <c r="D199" s="132" t="str">
        <f>IFERROR(VLOOKUP(C199,'Material Comprado'!$B$4:$E$391,2,),"")</f>
        <v>CONECTOR PNEUMATICO MACHO1/4(TUBO)X1/8 NPT</v>
      </c>
      <c r="E199" s="131" t="s">
        <v>199</v>
      </c>
      <c r="F199" s="140">
        <v>1</v>
      </c>
      <c r="G199" s="50"/>
      <c r="H199" s="133">
        <f t="shared" si="25"/>
        <v>2400</v>
      </c>
      <c r="I199" s="133">
        <f>'Dados de Entrada'!$K$9</f>
        <v>100</v>
      </c>
      <c r="J199" s="133">
        <f>'Dados de Entrada'!$M$9</f>
        <v>1</v>
      </c>
      <c r="K199" s="49"/>
      <c r="L199" s="38"/>
      <c r="M199" s="48"/>
      <c r="N199" s="134" t="str">
        <f>IFERROR(VLOOKUP(C199,'Custo Hora'!$B$3:$D$75,2,),"")</f>
        <v/>
      </c>
      <c r="O199" s="135"/>
      <c r="P199" s="160"/>
      <c r="Q199" s="160"/>
      <c r="R199" s="161"/>
      <c r="S199" s="135"/>
      <c r="T199" s="146"/>
      <c r="U199" s="146"/>
      <c r="V199" s="47">
        <f>IFERROR((VLOOKUP(C199,'Material Comprado'!$B$2:$E$411,4,FALSE)),"0")</f>
        <v>2.89</v>
      </c>
      <c r="W199" s="146">
        <f t="shared" si="24"/>
        <v>2.89</v>
      </c>
      <c r="X199" s="46"/>
      <c r="Y199" s="45"/>
      <c r="Z199" s="45"/>
      <c r="AA199" s="44"/>
      <c r="AB199" s="43" t="str">
        <f>IFERROR(((P199*VLOOKUP(C199,'Custo Hora'!$B$3:$D$75,3,)/60)*F199),"0")</f>
        <v>0</v>
      </c>
      <c r="AC199" s="43" t="str">
        <f>IFERROR(((Q199*VLOOKUP(C199,'Custo Hora'!$B$3:$D$75,3,))/(I199/J199)),"0")</f>
        <v>0</v>
      </c>
      <c r="AD199" s="42">
        <f t="shared" si="22"/>
        <v>2.89</v>
      </c>
      <c r="AE199" s="41"/>
      <c r="AF199" s="40"/>
      <c r="AG199" s="39"/>
      <c r="AH199" s="38"/>
      <c r="AI199" s="37"/>
      <c r="AJ199" s="37"/>
      <c r="AK199" s="18">
        <f t="shared" si="23"/>
        <v>3.7649539558051392E-3</v>
      </c>
      <c r="AL199" s="24">
        <v>189</v>
      </c>
    </row>
    <row r="200" spans="1:38" s="24" customFormat="1" ht="11.25" customHeight="1" outlineLevel="1" x14ac:dyDescent="0.2">
      <c r="A200" s="51"/>
      <c r="B200" s="131">
        <v>2</v>
      </c>
      <c r="C200" s="132" t="s">
        <v>351</v>
      </c>
      <c r="D200" s="132" t="str">
        <f>IFERROR(VLOOKUP(C200,'Material Comprado'!$B$4:$E$391,2,),"")</f>
        <v>RETENTOR ARCA 57639 BAG 40X56X10</v>
      </c>
      <c r="E200" s="131" t="s">
        <v>199</v>
      </c>
      <c r="F200" s="140">
        <v>1</v>
      </c>
      <c r="G200" s="50"/>
      <c r="H200" s="133">
        <f t="shared" si="25"/>
        <v>2400</v>
      </c>
      <c r="I200" s="133">
        <f>'Dados de Entrada'!$K$9</f>
        <v>100</v>
      </c>
      <c r="J200" s="133">
        <f>'Dados de Entrada'!$M$9</f>
        <v>1</v>
      </c>
      <c r="K200" s="49"/>
      <c r="L200" s="38"/>
      <c r="M200" s="48"/>
      <c r="N200" s="134" t="str">
        <f>IFERROR(VLOOKUP(C200,'Custo Hora'!$B$3:$D$75,2,),"")</f>
        <v/>
      </c>
      <c r="O200" s="135"/>
      <c r="P200" s="160"/>
      <c r="Q200" s="160"/>
      <c r="R200" s="161"/>
      <c r="S200" s="135"/>
      <c r="T200" s="146"/>
      <c r="U200" s="146"/>
      <c r="V200" s="47">
        <f>IFERROR((VLOOKUP(C200,'Material Comprado'!$B$2:$E$411,4,FALSE)),"0")</f>
        <v>11.77</v>
      </c>
      <c r="W200" s="146">
        <f t="shared" si="24"/>
        <v>11.77</v>
      </c>
      <c r="X200" s="46"/>
      <c r="Y200" s="45"/>
      <c r="Z200" s="45"/>
      <c r="AA200" s="44"/>
      <c r="AB200" s="43" t="str">
        <f>IFERROR(((P200*VLOOKUP(C200,'Custo Hora'!$B$3:$D$75,3,)/60)*F200),"0")</f>
        <v>0</v>
      </c>
      <c r="AC200" s="43" t="str">
        <f>IFERROR(((Q200*VLOOKUP(C200,'Custo Hora'!$B$3:$D$75,3,))/(I200/J200)),"0")</f>
        <v>0</v>
      </c>
      <c r="AD200" s="42">
        <f t="shared" si="22"/>
        <v>11.77</v>
      </c>
      <c r="AE200" s="41"/>
      <c r="AF200" s="40"/>
      <c r="AG200" s="39"/>
      <c r="AH200" s="38"/>
      <c r="AI200" s="37"/>
      <c r="AJ200" s="37"/>
      <c r="AK200" s="18">
        <f t="shared" si="23"/>
        <v>1.5333393792327505E-2</v>
      </c>
      <c r="AL200" s="24">
        <v>190</v>
      </c>
    </row>
    <row r="201" spans="1:38" s="24" customFormat="1" ht="11.25" customHeight="1" outlineLevel="1" x14ac:dyDescent="0.2">
      <c r="A201" s="51"/>
      <c r="B201" s="131">
        <v>2</v>
      </c>
      <c r="C201" s="132" t="s">
        <v>297</v>
      </c>
      <c r="D201" s="132" t="str">
        <f>IFERROR(VLOOKUP(C201,'Material Comprado'!$B$4:$E$391,2,),"")</f>
        <v>PARAFUSO ALLEN 5/16-18 UNC X 1 ROSCA TOTAL.</v>
      </c>
      <c r="E201" s="131" t="s">
        <v>182</v>
      </c>
      <c r="F201" s="140">
        <v>4</v>
      </c>
      <c r="G201" s="50"/>
      <c r="H201" s="133">
        <f t="shared" si="25"/>
        <v>2400</v>
      </c>
      <c r="I201" s="133">
        <f>'Dados de Entrada'!$K$9</f>
        <v>100</v>
      </c>
      <c r="J201" s="133">
        <f>'Dados de Entrada'!$M$9</f>
        <v>1</v>
      </c>
      <c r="K201" s="49"/>
      <c r="L201" s="38"/>
      <c r="M201" s="48"/>
      <c r="N201" s="134" t="str">
        <f>IFERROR(VLOOKUP(C201,'Custo Hora'!$B$3:$D$75,2,),"")</f>
        <v/>
      </c>
      <c r="O201" s="135"/>
      <c r="P201" s="160"/>
      <c r="Q201" s="160"/>
      <c r="R201" s="161"/>
      <c r="S201" s="135"/>
      <c r="T201" s="146"/>
      <c r="U201" s="146"/>
      <c r="V201" s="47">
        <f>IFERROR((VLOOKUP(C201,'Material Comprado'!$B$2:$E$411,4,FALSE)),"0")</f>
        <v>0.38</v>
      </c>
      <c r="W201" s="146">
        <f t="shared" si="24"/>
        <v>1.52</v>
      </c>
      <c r="X201" s="46"/>
      <c r="Y201" s="45"/>
      <c r="Z201" s="45"/>
      <c r="AA201" s="44"/>
      <c r="AB201" s="43" t="str">
        <f>IFERROR(((P201*VLOOKUP(C201,'Custo Hora'!$B$3:$D$75,3,)/60)*F201),"0")</f>
        <v>0</v>
      </c>
      <c r="AC201" s="43" t="str">
        <f>IFERROR(((Q201*VLOOKUP(C201,'Custo Hora'!$B$3:$D$75,3,))/(I201/J201)),"0")</f>
        <v>0</v>
      </c>
      <c r="AD201" s="42">
        <f t="shared" si="22"/>
        <v>1.52</v>
      </c>
      <c r="AE201" s="41"/>
      <c r="AF201" s="40"/>
      <c r="AG201" s="39"/>
      <c r="AH201" s="38"/>
      <c r="AI201" s="37"/>
      <c r="AJ201" s="37"/>
      <c r="AK201" s="18">
        <f t="shared" si="23"/>
        <v>1.9801833954407651E-3</v>
      </c>
      <c r="AL201" s="24">
        <v>191</v>
      </c>
    </row>
    <row r="202" spans="1:38" s="24" customFormat="1" ht="11.25" customHeight="1" outlineLevel="1" x14ac:dyDescent="0.2">
      <c r="A202" s="51"/>
      <c r="B202" s="131">
        <v>2</v>
      </c>
      <c r="C202" s="180" t="s">
        <v>353</v>
      </c>
      <c r="D202" s="132" t="str">
        <f>IFERROR(VLOOKUP(C202,'Material Comprado'!$B$4:$E$391,2,),"")</f>
        <v>PARAF.CABECA SEXTAVADA 1/2X1.3/4-13 UNC ROSCA TOTAL</v>
      </c>
      <c r="E202" s="131" t="s">
        <v>181</v>
      </c>
      <c r="F202" s="140">
        <v>2</v>
      </c>
      <c r="G202" s="50"/>
      <c r="H202" s="133">
        <f t="shared" si="25"/>
        <v>2400</v>
      </c>
      <c r="I202" s="133">
        <f>'Dados de Entrada'!$K$9</f>
        <v>100</v>
      </c>
      <c r="J202" s="133">
        <f>'Dados de Entrada'!$M$9</f>
        <v>1</v>
      </c>
      <c r="K202" s="49"/>
      <c r="L202" s="38"/>
      <c r="M202" s="48"/>
      <c r="N202" s="134" t="str">
        <f>IFERROR(VLOOKUP(C202,'Custo Hora'!$B$3:$D$75,2,),"")</f>
        <v/>
      </c>
      <c r="O202" s="135"/>
      <c r="P202" s="160"/>
      <c r="Q202" s="160"/>
      <c r="R202" s="161"/>
      <c r="S202" s="135"/>
      <c r="T202" s="146"/>
      <c r="U202" s="146"/>
      <c r="V202" s="47">
        <f>IFERROR((VLOOKUP(C202,'Material Comprado'!$B$2:$E$411,4,FALSE)),"0")</f>
        <v>0.88</v>
      </c>
      <c r="W202" s="146">
        <f t="shared" si="24"/>
        <v>1.76</v>
      </c>
      <c r="X202" s="46"/>
      <c r="Y202" s="45"/>
      <c r="Z202" s="45"/>
      <c r="AA202" s="44"/>
      <c r="AB202" s="43" t="str">
        <f>IFERROR(((P202*VLOOKUP(C202,'Custo Hora'!$B$3:$D$75,3,)/60)*F202),"0")</f>
        <v>0</v>
      </c>
      <c r="AC202" s="43" t="str">
        <f>IFERROR(((Q202*VLOOKUP(C202,'Custo Hora'!$B$3:$D$75,3,))/(I202/J202)),"0")</f>
        <v>0</v>
      </c>
      <c r="AD202" s="42">
        <f t="shared" si="22"/>
        <v>1.76</v>
      </c>
      <c r="AE202" s="41"/>
      <c r="AF202" s="40"/>
      <c r="AG202" s="39"/>
      <c r="AH202" s="38"/>
      <c r="AI202" s="37"/>
      <c r="AJ202" s="37"/>
      <c r="AK202" s="18">
        <f t="shared" si="23"/>
        <v>2.2928439315629914E-3</v>
      </c>
      <c r="AL202" s="24">
        <v>192</v>
      </c>
    </row>
    <row r="203" spans="1:38" s="24" customFormat="1" ht="11.25" customHeight="1" outlineLevel="1" x14ac:dyDescent="0.2">
      <c r="A203" s="51"/>
      <c r="B203" s="131">
        <v>2</v>
      </c>
      <c r="C203" s="132" t="s">
        <v>355</v>
      </c>
      <c r="D203" s="132" t="str">
        <f>IFERROR(VLOOKUP(C203,'Material Comprado'!$B$4:$E$391,2,),"")</f>
        <v>PORCA SEXTAVADA 3/8-16 UNC ZINCADA</v>
      </c>
      <c r="E203" s="131" t="s">
        <v>199</v>
      </c>
      <c r="F203" s="140">
        <v>6</v>
      </c>
      <c r="G203" s="50"/>
      <c r="H203" s="133">
        <f t="shared" si="25"/>
        <v>2400</v>
      </c>
      <c r="I203" s="133">
        <f>'Dados de Entrada'!$K$9</f>
        <v>100</v>
      </c>
      <c r="J203" s="133">
        <f>'Dados de Entrada'!$M$9</f>
        <v>1</v>
      </c>
      <c r="K203" s="49"/>
      <c r="L203" s="38"/>
      <c r="M203" s="48"/>
      <c r="N203" s="134" t="str">
        <f>IFERROR(VLOOKUP(C203,'Custo Hora'!$B$3:$D$75,2,),"")</f>
        <v/>
      </c>
      <c r="O203" s="135"/>
      <c r="P203" s="160"/>
      <c r="Q203" s="160"/>
      <c r="R203" s="161"/>
      <c r="S203" s="135"/>
      <c r="T203" s="146"/>
      <c r="U203" s="146"/>
      <c r="V203" s="47">
        <f>IFERROR((VLOOKUP(C203,'Material Comprado'!$B$2:$E$411,4,FALSE)),"0")</f>
        <v>0.127</v>
      </c>
      <c r="W203" s="146">
        <f t="shared" si="24"/>
        <v>0.76200000000000001</v>
      </c>
      <c r="X203" s="46"/>
      <c r="Y203" s="45"/>
      <c r="Z203" s="45"/>
      <c r="AA203" s="44"/>
      <c r="AB203" s="43" t="str">
        <f>IFERROR(((P203*VLOOKUP(C203,'Custo Hora'!$B$3:$D$75,3,)/60)*F203),"0")</f>
        <v>0</v>
      </c>
      <c r="AC203" s="43" t="str">
        <f>IFERROR(((Q203*VLOOKUP(C203,'Custo Hora'!$B$3:$D$75,3,))/(I203/J203)),"0")</f>
        <v>0</v>
      </c>
      <c r="AD203" s="42">
        <f t="shared" ref="AD203:AD234" si="26">W203+AB203+AC203+X203</f>
        <v>0.76200000000000001</v>
      </c>
      <c r="AE203" s="41"/>
      <c r="AF203" s="40"/>
      <c r="AG203" s="39"/>
      <c r="AH203" s="38"/>
      <c r="AI203" s="37"/>
      <c r="AJ203" s="37"/>
      <c r="AK203" s="18">
        <f t="shared" ref="AK203:AK210" si="27">AD203/$AD$211</f>
        <v>9.9269720218806779E-4</v>
      </c>
      <c r="AL203" s="24">
        <v>193</v>
      </c>
    </row>
    <row r="204" spans="1:38" s="24" customFormat="1" ht="11.25" customHeight="1" outlineLevel="1" x14ac:dyDescent="0.2">
      <c r="A204" s="51"/>
      <c r="B204" s="131">
        <v>2</v>
      </c>
      <c r="C204" s="132" t="s">
        <v>357</v>
      </c>
      <c r="D204" s="132" t="str">
        <f>IFERROR(VLOOKUP(C204,'Material Comprado'!$B$4:$E$391,2,),"")</f>
        <v>ARRUELA PRESSAO 1/2 PESADA - ASA B-27.1</v>
      </c>
      <c r="E204" s="131" t="s">
        <v>199</v>
      </c>
      <c r="F204" s="140">
        <v>2</v>
      </c>
      <c r="G204" s="50"/>
      <c r="H204" s="133">
        <f t="shared" si="25"/>
        <v>2400</v>
      </c>
      <c r="I204" s="133">
        <f>'Dados de Entrada'!$K$9</f>
        <v>100</v>
      </c>
      <c r="J204" s="133">
        <f>'Dados de Entrada'!$M$9</f>
        <v>1</v>
      </c>
      <c r="K204" s="49"/>
      <c r="L204" s="38"/>
      <c r="M204" s="48"/>
      <c r="N204" s="134" t="str">
        <f>IFERROR(VLOOKUP(C204,'Custo Hora'!$B$3:$D$75,2,),"")</f>
        <v/>
      </c>
      <c r="O204" s="135"/>
      <c r="P204" s="160"/>
      <c r="Q204" s="160"/>
      <c r="R204" s="161"/>
      <c r="S204" s="135"/>
      <c r="T204" s="146"/>
      <c r="U204" s="146"/>
      <c r="V204" s="47">
        <f>IFERROR((VLOOKUP(C204,'Material Comprado'!$B$2:$E$411,4,FALSE)),"0")</f>
        <v>0.26800000000000002</v>
      </c>
      <c r="W204" s="146">
        <f t="shared" si="24"/>
        <v>0.53600000000000003</v>
      </c>
      <c r="X204" s="46"/>
      <c r="Y204" s="45"/>
      <c r="Z204" s="45"/>
      <c r="AA204" s="44"/>
      <c r="AB204" s="43" t="str">
        <f>IFERROR(((P204*VLOOKUP(C204,'Custo Hora'!$B$3:$D$75,3,)/60)*F204),"0")</f>
        <v>0</v>
      </c>
      <c r="AC204" s="43" t="str">
        <f>IFERROR(((Q204*VLOOKUP(C204,'Custo Hora'!$B$3:$D$75,3,))/(I204/J204)),"0")</f>
        <v>0</v>
      </c>
      <c r="AD204" s="42">
        <f t="shared" si="26"/>
        <v>0.53600000000000003</v>
      </c>
      <c r="AE204" s="41"/>
      <c r="AF204" s="40"/>
      <c r="AG204" s="39"/>
      <c r="AH204" s="38"/>
      <c r="AI204" s="37"/>
      <c r="AJ204" s="37"/>
      <c r="AK204" s="18">
        <f t="shared" si="27"/>
        <v>6.9827519733963827E-4</v>
      </c>
      <c r="AL204" s="24">
        <v>194</v>
      </c>
    </row>
    <row r="205" spans="1:38" s="24" customFormat="1" ht="11.25" customHeight="1" outlineLevel="1" x14ac:dyDescent="0.2">
      <c r="A205" s="51"/>
      <c r="B205" s="131">
        <v>2</v>
      </c>
      <c r="C205" s="132" t="s">
        <v>359</v>
      </c>
      <c r="D205" s="132" t="str">
        <f>IFERROR(VLOOKUP(C205,'Material Comprado'!$B$4:$E$391,2,),"")</f>
        <v>ARRUELA DE PRESSAO 3/8 PESADA TEMPERADA - ASA B-27.1</v>
      </c>
      <c r="E205" s="131" t="s">
        <v>199</v>
      </c>
      <c r="F205" s="140">
        <v>6</v>
      </c>
      <c r="G205" s="50"/>
      <c r="H205" s="133">
        <f t="shared" si="25"/>
        <v>2400</v>
      </c>
      <c r="I205" s="133">
        <f>'Dados de Entrada'!$K$9</f>
        <v>100</v>
      </c>
      <c r="J205" s="133">
        <f>'Dados de Entrada'!$M$9</f>
        <v>1</v>
      </c>
      <c r="K205" s="49"/>
      <c r="L205" s="38"/>
      <c r="M205" s="48"/>
      <c r="N205" s="134" t="str">
        <f>IFERROR(VLOOKUP(C205,'Custo Hora'!$B$3:$D$75,2,),"")</f>
        <v/>
      </c>
      <c r="O205" s="135"/>
      <c r="P205" s="160"/>
      <c r="Q205" s="160"/>
      <c r="R205" s="161"/>
      <c r="S205" s="135"/>
      <c r="T205" s="146"/>
      <c r="U205" s="146"/>
      <c r="V205" s="47">
        <f>IFERROR((VLOOKUP(C205,'Material Comprado'!$B$2:$E$411,4,FALSE)),"0")</f>
        <v>0.13</v>
      </c>
      <c r="W205" s="146">
        <f t="shared" si="24"/>
        <v>0.78</v>
      </c>
      <c r="X205" s="46"/>
      <c r="Y205" s="45"/>
      <c r="Z205" s="45"/>
      <c r="AA205" s="44"/>
      <c r="AB205" s="43" t="str">
        <f>IFERROR(((P205*VLOOKUP(C205,'Custo Hora'!$B$3:$D$75,3,)/60)*F205),"0")</f>
        <v>0</v>
      </c>
      <c r="AC205" s="43" t="str">
        <f>IFERROR(((Q205*VLOOKUP(C205,'Custo Hora'!$B$3:$D$75,3,))/(I205/J205)),"0")</f>
        <v>0</v>
      </c>
      <c r="AD205" s="42">
        <f t="shared" si="26"/>
        <v>0.78</v>
      </c>
      <c r="AE205" s="41"/>
      <c r="AF205" s="40"/>
      <c r="AG205" s="39"/>
      <c r="AH205" s="38"/>
      <c r="AI205" s="37"/>
      <c r="AJ205" s="37"/>
      <c r="AK205" s="18">
        <f t="shared" si="27"/>
        <v>1.0161467423972349E-3</v>
      </c>
      <c r="AL205" s="24">
        <v>195</v>
      </c>
    </row>
    <row r="206" spans="1:38" s="24" customFormat="1" ht="11.25" customHeight="1" outlineLevel="1" x14ac:dyDescent="0.2">
      <c r="A206" s="51"/>
      <c r="B206" s="131">
        <v>2</v>
      </c>
      <c r="C206" s="132" t="s">
        <v>361</v>
      </c>
      <c r="D206" s="132" t="str">
        <f>IFERROR(VLOOKUP(C206,'Material Comprado'!$B$4:$E$391,2,),"")</f>
        <v>PARAFUSO ALLEN SEM CABECA 1/4 UNC X 1/2</v>
      </c>
      <c r="E206" s="131" t="s">
        <v>199</v>
      </c>
      <c r="F206" s="140">
        <v>1</v>
      </c>
      <c r="G206" s="50"/>
      <c r="H206" s="133">
        <f t="shared" si="25"/>
        <v>2400</v>
      </c>
      <c r="I206" s="133">
        <f>'Dados de Entrada'!$K$9</f>
        <v>100</v>
      </c>
      <c r="J206" s="133">
        <f>'Dados de Entrada'!$M$9</f>
        <v>1</v>
      </c>
      <c r="K206" s="49"/>
      <c r="L206" s="38"/>
      <c r="M206" s="48"/>
      <c r="N206" s="134" t="str">
        <f>IFERROR(VLOOKUP(C206,'Custo Hora'!$B$3:$D$75,2,),"")</f>
        <v/>
      </c>
      <c r="O206" s="135"/>
      <c r="P206" s="160"/>
      <c r="Q206" s="160"/>
      <c r="R206" s="161"/>
      <c r="S206" s="135"/>
      <c r="T206" s="146"/>
      <c r="U206" s="146"/>
      <c r="V206" s="47">
        <f>IFERROR((VLOOKUP(C206,'Material Comprado'!$B$2:$E$411,4,FALSE)),"0")</f>
        <v>0.11</v>
      </c>
      <c r="W206" s="146">
        <f t="shared" si="24"/>
        <v>0.11</v>
      </c>
      <c r="X206" s="46"/>
      <c r="Y206" s="45"/>
      <c r="Z206" s="45"/>
      <c r="AA206" s="44"/>
      <c r="AB206" s="43" t="str">
        <f>IFERROR(((P206*VLOOKUP(C206,'Custo Hora'!$B$3:$D$75,3,)/60)*F206),"0")</f>
        <v>0</v>
      </c>
      <c r="AC206" s="43" t="str">
        <f>IFERROR(((Q206*VLOOKUP(C206,'Custo Hora'!$B$3:$D$75,3,))/(I206/J206)),"0")</f>
        <v>0</v>
      </c>
      <c r="AD206" s="42">
        <f t="shared" si="26"/>
        <v>0.11</v>
      </c>
      <c r="AE206" s="41"/>
      <c r="AF206" s="40"/>
      <c r="AG206" s="39"/>
      <c r="AH206" s="38"/>
      <c r="AI206" s="37"/>
      <c r="AJ206" s="37"/>
      <c r="AK206" s="18">
        <f t="shared" si="27"/>
        <v>1.4330274572268696E-4</v>
      </c>
      <c r="AL206" s="24">
        <v>196</v>
      </c>
    </row>
    <row r="207" spans="1:38" s="24" customFormat="1" ht="11.25" customHeight="1" outlineLevel="1" x14ac:dyDescent="0.2">
      <c r="A207" s="51"/>
      <c r="B207" s="131">
        <v>2</v>
      </c>
      <c r="C207" s="132" t="s">
        <v>363</v>
      </c>
      <c r="D207" s="132" t="str">
        <f>IFERROR(VLOOKUP(C207,'Material Comprado'!$B$4:$E$391,2,),"")</f>
        <v>ROLAMENTO DE ROLOS CONICO 20X52X22,25 REF. 32304</v>
      </c>
      <c r="E207" s="131" t="s">
        <v>199</v>
      </c>
      <c r="F207" s="140">
        <v>2</v>
      </c>
      <c r="G207" s="50"/>
      <c r="H207" s="133">
        <f t="shared" si="25"/>
        <v>2400</v>
      </c>
      <c r="I207" s="133">
        <f>'Dados de Entrada'!$K$9</f>
        <v>100</v>
      </c>
      <c r="J207" s="133">
        <f>'Dados de Entrada'!$M$9</f>
        <v>1</v>
      </c>
      <c r="K207" s="49"/>
      <c r="L207" s="38"/>
      <c r="M207" s="48"/>
      <c r="N207" s="134" t="str">
        <f>IFERROR(VLOOKUP(C207,'Custo Hora'!$B$3:$D$75,2,),"")</f>
        <v/>
      </c>
      <c r="O207" s="135"/>
      <c r="P207" s="160"/>
      <c r="Q207" s="160"/>
      <c r="R207" s="161"/>
      <c r="S207" s="135"/>
      <c r="T207" s="146"/>
      <c r="U207" s="146"/>
      <c r="V207" s="47">
        <f>IFERROR((VLOOKUP(C207,'Material Comprado'!$B$2:$E$411,4,FALSE)),"0")</f>
        <v>20.55</v>
      </c>
      <c r="W207" s="146">
        <f t="shared" si="24"/>
        <v>41.1</v>
      </c>
      <c r="X207" s="46"/>
      <c r="Y207" s="45"/>
      <c r="Z207" s="45"/>
      <c r="AA207" s="44"/>
      <c r="AB207" s="43" t="str">
        <f>IFERROR(((P207*VLOOKUP(C207,'Custo Hora'!$B$3:$D$75,3,)/60)*F207),"0")</f>
        <v>0</v>
      </c>
      <c r="AC207" s="43" t="str">
        <f>IFERROR(((Q207*VLOOKUP(C207,'Custo Hora'!$B$3:$D$75,3,))/(I207/J207)),"0")</f>
        <v>0</v>
      </c>
      <c r="AD207" s="42">
        <f t="shared" si="26"/>
        <v>41.1</v>
      </c>
      <c r="AE207" s="41"/>
      <c r="AF207" s="40"/>
      <c r="AG207" s="39"/>
      <c r="AH207" s="38"/>
      <c r="AI207" s="37"/>
      <c r="AJ207" s="37"/>
      <c r="AK207" s="18">
        <f t="shared" si="27"/>
        <v>5.354311681093122E-2</v>
      </c>
      <c r="AL207" s="24">
        <v>197</v>
      </c>
    </row>
    <row r="208" spans="1:38" s="24" customFormat="1" ht="11.25" customHeight="1" outlineLevel="1" x14ac:dyDescent="0.2">
      <c r="A208" s="51"/>
      <c r="B208" s="131">
        <v>2</v>
      </c>
      <c r="C208" s="132" t="s">
        <v>365</v>
      </c>
      <c r="D208" s="132" t="str">
        <f>IFERROR(VLOOKUP(C208,'Material Comprado'!$B$4:$E$391,2,),"")</f>
        <v>ROLAMENTO DE ROLOS CONICO 35X62X18 REF. 32007-X</v>
      </c>
      <c r="E208" s="131" t="s">
        <v>182</v>
      </c>
      <c r="F208" s="140">
        <v>1</v>
      </c>
      <c r="G208" s="50"/>
      <c r="H208" s="133">
        <f t="shared" si="25"/>
        <v>2400</v>
      </c>
      <c r="I208" s="133">
        <f>'Dados de Entrada'!$K$9</f>
        <v>100</v>
      </c>
      <c r="J208" s="133">
        <f>'Dados de Entrada'!$M$9</f>
        <v>1</v>
      </c>
      <c r="K208" s="49"/>
      <c r="L208" s="38"/>
      <c r="M208" s="48"/>
      <c r="N208" s="134" t="str">
        <f>IFERROR(VLOOKUP(C208,'Custo Hora'!$B$3:$D$75,2,),"")</f>
        <v/>
      </c>
      <c r="O208" s="135"/>
      <c r="P208" s="160"/>
      <c r="Q208" s="160"/>
      <c r="R208" s="161"/>
      <c r="S208" s="135"/>
      <c r="T208" s="146"/>
      <c r="U208" s="146"/>
      <c r="V208" s="47">
        <f>IFERROR((VLOOKUP(C208,'Material Comprado'!$B$2:$E$411,4,FALSE)),"0")</f>
        <v>12.06</v>
      </c>
      <c r="W208" s="146">
        <f t="shared" si="24"/>
        <v>12.06</v>
      </c>
      <c r="X208" s="46"/>
      <c r="Y208" s="45"/>
      <c r="Z208" s="45"/>
      <c r="AA208" s="44"/>
      <c r="AB208" s="43" t="str">
        <f>IFERROR(((P208*VLOOKUP(C208,'Custo Hora'!$B$3:$D$75,3,)/60)*F208),"0")</f>
        <v>0</v>
      </c>
      <c r="AC208" s="43" t="str">
        <f>IFERROR(((Q208*VLOOKUP(C208,'Custo Hora'!$B$3:$D$75,3,))/(I208/J208)),"0")</f>
        <v>0</v>
      </c>
      <c r="AD208" s="42">
        <f t="shared" si="26"/>
        <v>12.06</v>
      </c>
      <c r="AE208" s="41"/>
      <c r="AF208" s="40"/>
      <c r="AG208" s="39"/>
      <c r="AH208" s="38"/>
      <c r="AI208" s="37"/>
      <c r="AJ208" s="37"/>
      <c r="AK208" s="18">
        <f t="shared" si="27"/>
        <v>1.5711191940141863E-2</v>
      </c>
      <c r="AL208" s="24">
        <v>198</v>
      </c>
    </row>
    <row r="209" spans="1:38" s="24" customFormat="1" ht="11.25" customHeight="1" outlineLevel="1" x14ac:dyDescent="0.2">
      <c r="A209" s="51"/>
      <c r="B209" s="131">
        <v>2</v>
      </c>
      <c r="C209" s="180" t="s">
        <v>367</v>
      </c>
      <c r="D209" s="132" t="str">
        <f>IFERROR(VLOOKUP(C209,'Material Comprado'!$B$4:$E$391,2,),"")</f>
        <v>ROLAMENTO DE ROLOS CONICO 30X62X21.25 REF. 30206-A</v>
      </c>
      <c r="E209" s="131" t="s">
        <v>181</v>
      </c>
      <c r="F209" s="140">
        <v>1</v>
      </c>
      <c r="G209" s="50"/>
      <c r="H209" s="133">
        <f t="shared" si="25"/>
        <v>2400</v>
      </c>
      <c r="I209" s="133">
        <f>'Dados de Entrada'!$K$9</f>
        <v>100</v>
      </c>
      <c r="J209" s="133">
        <f>'Dados de Entrada'!$M$9</f>
        <v>1</v>
      </c>
      <c r="K209" s="49"/>
      <c r="L209" s="38"/>
      <c r="M209" s="48"/>
      <c r="N209" s="134" t="str">
        <f>IFERROR(VLOOKUP(C209,'Custo Hora'!$B$3:$D$75,2,),"")</f>
        <v/>
      </c>
      <c r="O209" s="135"/>
      <c r="P209" s="160"/>
      <c r="Q209" s="160"/>
      <c r="R209" s="161"/>
      <c r="S209" s="135"/>
      <c r="T209" s="146"/>
      <c r="U209" s="146"/>
      <c r="V209" s="47">
        <f>IFERROR((VLOOKUP(C209,'Material Comprado'!$B$2:$E$411,4,FALSE)),"0")</f>
        <v>9.41</v>
      </c>
      <c r="W209" s="146">
        <f t="shared" si="24"/>
        <v>9.41</v>
      </c>
      <c r="X209" s="46"/>
      <c r="Y209" s="45"/>
      <c r="Z209" s="45"/>
      <c r="AA209" s="44"/>
      <c r="AB209" s="43" t="str">
        <f>IFERROR(((P209*VLOOKUP(C209,'Custo Hora'!$B$3:$D$75,3,)/60)*F209),"0")</f>
        <v>0</v>
      </c>
      <c r="AC209" s="43" t="str">
        <f>IFERROR(((Q209*VLOOKUP(C209,'Custo Hora'!$B$3:$D$75,3,))/(I209/J209)),"0")</f>
        <v>0</v>
      </c>
      <c r="AD209" s="42">
        <f t="shared" si="26"/>
        <v>9.41</v>
      </c>
      <c r="AE209" s="41"/>
      <c r="AF209" s="40"/>
      <c r="AG209" s="39"/>
      <c r="AH209" s="38"/>
      <c r="AI209" s="37"/>
      <c r="AJ209" s="37"/>
      <c r="AK209" s="18">
        <f t="shared" si="27"/>
        <v>1.2258898520458947E-2</v>
      </c>
      <c r="AL209" s="24">
        <v>199</v>
      </c>
    </row>
    <row r="210" spans="1:38" s="24" customFormat="1" ht="23.4" customHeight="1" outlineLevel="1" thickBot="1" x14ac:dyDescent="0.25">
      <c r="A210" s="51"/>
      <c r="B210" s="131">
        <v>2</v>
      </c>
      <c r="C210" s="180" t="s">
        <v>369</v>
      </c>
      <c r="D210" s="132" t="str">
        <f>IFERROR(VLOOKUP(C210,'Material Comprado'!$B$4:$E$391,2,),"")</f>
        <v>CAIXA ONDA BC Nº 15 265X240X190 - COM UMA ABA SOBREPOSTA E UMA NORMAL KRAFT COLUNA 8KGF/CM MIN</v>
      </c>
      <c r="E210" s="131" t="s">
        <v>181</v>
      </c>
      <c r="F210" s="140">
        <v>1</v>
      </c>
      <c r="G210" s="50"/>
      <c r="H210" s="133">
        <f t="shared" si="25"/>
        <v>2400</v>
      </c>
      <c r="I210" s="133">
        <f>'Dados de Entrada'!$K$9</f>
        <v>100</v>
      </c>
      <c r="J210" s="133">
        <f>'Dados de Entrada'!$M$9</f>
        <v>1</v>
      </c>
      <c r="K210" s="49"/>
      <c r="L210" s="38"/>
      <c r="M210" s="48"/>
      <c r="N210" s="134" t="str">
        <f>IFERROR(VLOOKUP(C210,'Custo Hora'!$B$3:$D$75,2,),"")</f>
        <v/>
      </c>
      <c r="O210" s="135"/>
      <c r="P210" s="160"/>
      <c r="Q210" s="160"/>
      <c r="R210" s="161"/>
      <c r="S210" s="135"/>
      <c r="T210" s="146"/>
      <c r="U210" s="146"/>
      <c r="V210" s="47">
        <f>IFERROR((VLOOKUP(C210,'Material Comprado'!$B$2:$E$411,4,FALSE)),"0")</f>
        <v>3.2050000000000001</v>
      </c>
      <c r="W210" s="146">
        <f t="shared" si="24"/>
        <v>3.2050000000000001</v>
      </c>
      <c r="X210" s="46"/>
      <c r="Y210" s="45"/>
      <c r="Z210" s="45"/>
      <c r="AA210" s="44"/>
      <c r="AB210" s="43" t="str">
        <f>IFERROR(((P210*VLOOKUP(C210,'Custo Hora'!$B$3:$D$75,3,)/60)*F210),"0")</f>
        <v>0</v>
      </c>
      <c r="AC210" s="43" t="str">
        <f>IFERROR(((Q210*VLOOKUP(C210,'Custo Hora'!$B$3:$D$75,3,))/(I210/J210)),"0")</f>
        <v>0</v>
      </c>
      <c r="AD210" s="42">
        <f t="shared" si="26"/>
        <v>3.2050000000000001</v>
      </c>
      <c r="AE210" s="41"/>
      <c r="AF210" s="40"/>
      <c r="AG210" s="39"/>
      <c r="AH210" s="38"/>
      <c r="AI210" s="37"/>
      <c r="AJ210" s="37"/>
      <c r="AK210" s="18">
        <f t="shared" si="27"/>
        <v>4.1753209094655607E-3</v>
      </c>
      <c r="AL210" s="24">
        <v>200</v>
      </c>
    </row>
    <row r="211" spans="1:38" s="24" customFormat="1" ht="22.5" customHeight="1" thickBot="1" x14ac:dyDescent="0.25">
      <c r="A211" s="36">
        <f t="shared" ref="A211:M211" si="28">A11</f>
        <v>0</v>
      </c>
      <c r="B211" s="36">
        <f t="shared" si="28"/>
        <v>1</v>
      </c>
      <c r="C211" s="177" t="str">
        <f t="shared" si="28"/>
        <v>70E18/P37</v>
      </c>
      <c r="D211" s="36" t="str">
        <f t="shared" si="28"/>
        <v>TOMADA DE FORÇA 70E18/P37</v>
      </c>
      <c r="E211" s="36" t="str">
        <f t="shared" si="28"/>
        <v>PC</v>
      </c>
      <c r="F211" s="36">
        <f t="shared" si="28"/>
        <v>1</v>
      </c>
      <c r="G211" s="36">
        <f t="shared" si="28"/>
        <v>0</v>
      </c>
      <c r="H211" s="36">
        <f t="shared" si="28"/>
        <v>2400</v>
      </c>
      <c r="I211" s="36">
        <f t="shared" si="28"/>
        <v>100</v>
      </c>
      <c r="J211" s="36">
        <f t="shared" si="28"/>
        <v>1</v>
      </c>
      <c r="K211" s="36">
        <f t="shared" si="28"/>
        <v>0</v>
      </c>
      <c r="L211" s="36">
        <f t="shared" si="28"/>
        <v>0</v>
      </c>
      <c r="M211" s="36">
        <f t="shared" si="28"/>
        <v>0</v>
      </c>
      <c r="N211" s="35"/>
      <c r="O211" s="34">
        <f t="shared" ref="O211:U211" si="29">SUM(O11:O210)</f>
        <v>0</v>
      </c>
      <c r="P211" s="33">
        <f t="shared" si="29"/>
        <v>191.14000000000001</v>
      </c>
      <c r="Q211" s="33">
        <f t="shared" si="29"/>
        <v>39.599999999999994</v>
      </c>
      <c r="R211" s="33">
        <f t="shared" si="29"/>
        <v>0</v>
      </c>
      <c r="S211" s="33">
        <f t="shared" si="29"/>
        <v>0</v>
      </c>
      <c r="T211" s="33">
        <f t="shared" si="29"/>
        <v>0</v>
      </c>
      <c r="U211" s="33">
        <f t="shared" si="29"/>
        <v>0</v>
      </c>
      <c r="V211" s="33"/>
      <c r="W211" s="33">
        <f t="shared" ref="W211:AD211" si="30">SUM(W11:W210)</f>
        <v>452.88066899999984</v>
      </c>
      <c r="X211" s="32">
        <f t="shared" si="30"/>
        <v>0</v>
      </c>
      <c r="Y211" s="31">
        <f t="shared" si="30"/>
        <v>0</v>
      </c>
      <c r="Z211" s="31">
        <f t="shared" si="30"/>
        <v>0</v>
      </c>
      <c r="AA211" s="30">
        <f t="shared" si="30"/>
        <v>0</v>
      </c>
      <c r="AB211" s="29">
        <f t="shared" si="30"/>
        <v>277.125</v>
      </c>
      <c r="AC211" s="29">
        <f t="shared" si="30"/>
        <v>37.599999999999987</v>
      </c>
      <c r="AD211" s="29">
        <f t="shared" si="30"/>
        <v>767.60566899999992</v>
      </c>
      <c r="AE211" s="28"/>
      <c r="AF211" s="27"/>
      <c r="AG211" s="26"/>
      <c r="AH211" s="26"/>
      <c r="AI211" s="26"/>
      <c r="AJ211" s="25"/>
      <c r="AK211" s="18">
        <f>SUM(AK11:AK210)</f>
        <v>1</v>
      </c>
    </row>
  </sheetData>
  <autoFilter ref="A10:AL10" xr:uid="{00000000-0001-0000-0100-000000000000}">
    <sortState xmlns:xlrd2="http://schemas.microsoft.com/office/spreadsheetml/2017/richdata2" ref="A11:AL210">
      <sortCondition ref="AL10"/>
    </sortState>
  </autoFilter>
  <mergeCells count="1">
    <mergeCell ref="A2:B2"/>
  </mergeCells>
  <conditionalFormatting sqref="R11:U19 R23:U210">
    <cfRule type="expression" dxfId="39" priority="1560">
      <formula>$G11="P"</formula>
    </cfRule>
    <cfRule type="expression" dxfId="38" priority="1561">
      <formula>$G11=1</formula>
    </cfRule>
  </conditionalFormatting>
  <conditionalFormatting sqref="L11:N19 L23:N210">
    <cfRule type="expression" dxfId="37" priority="1562">
      <formula>$G11="M"</formula>
    </cfRule>
  </conditionalFormatting>
  <conditionalFormatting sqref="O11:O19 O23:O210 P38:P43">
    <cfRule type="expression" dxfId="36" priority="1559">
      <formula>#REF!="M"</formula>
    </cfRule>
  </conditionalFormatting>
  <conditionalFormatting sqref="P209:Q210">
    <cfRule type="expression" dxfId="35" priority="895">
      <formula>$I209="M"</formula>
    </cfRule>
  </conditionalFormatting>
  <conditionalFormatting sqref="AK211">
    <cfRule type="dataBar" priority="8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{117EEFED-F3AA-4EDF-B35A-B5367047AF9D}</x14:id>
        </ext>
      </extLst>
    </cfRule>
    <cfRule type="colorScale" priority="813">
      <colorScale>
        <cfvo type="min"/>
        <cfvo type="max"/>
        <color rgb="FFFCFCFF"/>
        <color rgb="FFF8696B"/>
      </colorScale>
    </cfRule>
  </conditionalFormatting>
  <conditionalFormatting sqref="AK212:AK63136 AK1:AK10">
    <cfRule type="dataBar" priority="285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{11E0F7CF-D6BE-4242-8D87-FC5FF0972253}</x14:id>
        </ext>
      </extLst>
    </cfRule>
    <cfRule type="colorScale" priority="2860">
      <colorScale>
        <cfvo type="min"/>
        <cfvo type="max"/>
        <color rgb="FFFCFCFF"/>
        <color rgb="FFF8696B"/>
      </colorScale>
    </cfRule>
  </conditionalFormatting>
  <conditionalFormatting sqref="P11:Q17">
    <cfRule type="expression" dxfId="34" priority="63">
      <formula>#REF!="M"</formula>
    </cfRule>
  </conditionalFormatting>
  <conditionalFormatting sqref="P36:Q37 P44:Q49 P141:Q142">
    <cfRule type="expression" dxfId="33" priority="64">
      <formula>$I36="M"</formula>
    </cfRule>
  </conditionalFormatting>
  <conditionalFormatting sqref="P70:Q78">
    <cfRule type="expression" dxfId="32" priority="61">
      <formula>$I70="M"</formula>
    </cfRule>
  </conditionalFormatting>
  <conditionalFormatting sqref="P92:Q98">
    <cfRule type="expression" dxfId="31" priority="60">
      <formula>$I92="M"</formula>
    </cfRule>
  </conditionalFormatting>
  <conditionalFormatting sqref="P108:Q109">
    <cfRule type="expression" dxfId="30" priority="59">
      <formula>$I108="M"</formula>
    </cfRule>
  </conditionalFormatting>
  <conditionalFormatting sqref="P114:Q115">
    <cfRule type="expression" dxfId="29" priority="58">
      <formula>$I114="M"</formula>
    </cfRule>
  </conditionalFormatting>
  <conditionalFormatting sqref="P130:Q136">
    <cfRule type="expression" dxfId="28" priority="57">
      <formula>$I130="M"</formula>
    </cfRule>
  </conditionalFormatting>
  <conditionalFormatting sqref="P148:Q149">
    <cfRule type="expression" dxfId="27" priority="56">
      <formula>$I148="M"</formula>
    </cfRule>
  </conditionalFormatting>
  <conditionalFormatting sqref="P168:Q172">
    <cfRule type="expression" dxfId="26" priority="55">
      <formula>$I168="M"</formula>
    </cfRule>
  </conditionalFormatting>
  <conditionalFormatting sqref="P186:Q187">
    <cfRule type="expression" dxfId="25" priority="54">
      <formula>$I186="M"</formula>
    </cfRule>
  </conditionalFormatting>
  <conditionalFormatting sqref="P194:Q195">
    <cfRule type="expression" dxfId="24" priority="53">
      <formula>$I194="M"</formula>
    </cfRule>
  </conditionalFormatting>
  <conditionalFormatting sqref="P201:Q202">
    <cfRule type="expression" dxfId="23" priority="52">
      <formula>$I201="M"</formula>
    </cfRule>
  </conditionalFormatting>
  <conditionalFormatting sqref="P208:Q208">
    <cfRule type="expression" dxfId="22" priority="51">
      <formula>$I208="M"</formula>
    </cfRule>
  </conditionalFormatting>
  <conditionalFormatting sqref="P63:Q69 P18:Q19 P23:Q35 Q38:Q43">
    <cfRule type="expression" dxfId="21" priority="43">
      <formula>$H18="M"</formula>
    </cfRule>
  </conditionalFormatting>
  <conditionalFormatting sqref="P57:Q62">
    <cfRule type="expression" dxfId="20" priority="41">
      <formula>$H57="M"</formula>
    </cfRule>
  </conditionalFormatting>
  <conditionalFormatting sqref="Q56">
    <cfRule type="expression" dxfId="19" priority="40">
      <formula>$H56="M"</formula>
    </cfRule>
  </conditionalFormatting>
  <conditionalFormatting sqref="P56">
    <cfRule type="expression" dxfId="18" priority="39">
      <formula>#REF!="M"</formula>
    </cfRule>
  </conditionalFormatting>
  <conditionalFormatting sqref="Q50:Q55">
    <cfRule type="expression" dxfId="17" priority="38">
      <formula>$H50="M"</formula>
    </cfRule>
  </conditionalFormatting>
  <conditionalFormatting sqref="P50:P55">
    <cfRule type="expression" dxfId="16" priority="37">
      <formula>#REF!="M"</formula>
    </cfRule>
  </conditionalFormatting>
  <conditionalFormatting sqref="P99:Q107">
    <cfRule type="expression" dxfId="15" priority="35">
      <formula>$H99="M"</formula>
    </cfRule>
  </conditionalFormatting>
  <conditionalFormatting sqref="P79:Q91">
    <cfRule type="expression" dxfId="14" priority="36">
      <formula>$H79="M"</formula>
    </cfRule>
  </conditionalFormatting>
  <conditionalFormatting sqref="P110:Q113">
    <cfRule type="expression" dxfId="13" priority="34">
      <formula>$H110="M"</formula>
    </cfRule>
  </conditionalFormatting>
  <conditionalFormatting sqref="P116:Q129">
    <cfRule type="expression" dxfId="12" priority="33">
      <formula>$H116="M"</formula>
    </cfRule>
  </conditionalFormatting>
  <conditionalFormatting sqref="P137:Q140">
    <cfRule type="expression" dxfId="11" priority="32">
      <formula>$H137="M"</formula>
    </cfRule>
  </conditionalFormatting>
  <conditionalFormatting sqref="P143:Q147">
    <cfRule type="expression" dxfId="10" priority="31">
      <formula>$H143="M"</formula>
    </cfRule>
  </conditionalFormatting>
  <conditionalFormatting sqref="P150:Q167">
    <cfRule type="expression" dxfId="9" priority="30">
      <formula>$H150="M"</formula>
    </cfRule>
  </conditionalFormatting>
  <conditionalFormatting sqref="P173:Q185">
    <cfRule type="expression" dxfId="8" priority="29">
      <formula>$H173="M"</formula>
    </cfRule>
  </conditionalFormatting>
  <conditionalFormatting sqref="P188:Q193">
    <cfRule type="expression" dxfId="7" priority="28">
      <formula>$H188="M"</formula>
    </cfRule>
  </conditionalFormatting>
  <conditionalFormatting sqref="P196:Q200">
    <cfRule type="expression" dxfId="6" priority="27">
      <formula>$H196="M"</formula>
    </cfRule>
  </conditionalFormatting>
  <conditionalFormatting sqref="P203:Q207">
    <cfRule type="expression" dxfId="5" priority="26">
      <formula>$H203="M"</formula>
    </cfRule>
  </conditionalFormatting>
  <conditionalFormatting sqref="R20:U22">
    <cfRule type="expression" dxfId="4" priority="3">
      <formula>$G20="P"</formula>
    </cfRule>
    <cfRule type="expression" dxfId="3" priority="4">
      <formula>$G20=1</formula>
    </cfRule>
  </conditionalFormatting>
  <conditionalFormatting sqref="L20:N22">
    <cfRule type="expression" dxfId="2" priority="5">
      <formula>$G20="M"</formula>
    </cfRule>
  </conditionalFormatting>
  <conditionalFormatting sqref="O20:O22">
    <cfRule type="expression" dxfId="1" priority="2">
      <formula>#REF!="M"</formula>
    </cfRule>
  </conditionalFormatting>
  <conditionalFormatting sqref="P20:Q22">
    <cfRule type="expression" dxfId="0" priority="1">
      <formula>$H20="M"</formula>
    </cfRule>
  </conditionalFormatting>
  <conditionalFormatting sqref="AK11:AK210">
    <cfRule type="dataBar" priority="3005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{F1112755-F602-4A7B-BACA-FBFD77A75521}</x14:id>
        </ext>
      </extLst>
    </cfRule>
    <cfRule type="colorScale" priority="3006">
      <colorScale>
        <cfvo type="min"/>
        <cfvo type="max"/>
        <color rgb="FFFCFCFF"/>
        <color rgb="FFF8696B"/>
      </colorScale>
    </cfRule>
  </conditionalFormatting>
  <printOptions horizontalCentered="1"/>
  <pageMargins left="0.19685039370078741" right="0.19685039370078741" top="0.15748031496062992" bottom="7.874015748031496E-2" header="0.15748031496062992" footer="0.11811023622047245"/>
  <pageSetup paperSize="8" scale="46" orientation="portrait" r:id="rId1"/>
  <headerFooter alignWithMargins="0"/>
  <ignoredErrors>
    <ignoredError sqref="C18:C19 C31:C32 C43:C44 C49:C92 C93:C210" numberStoredAsText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17EEFED-F3AA-4EDF-B35A-B5367047AF9D}">
            <x14:dataBar minLength="0" maxLength="100" negativeBarColorSameAsPositive="1" axisPosition="none">
              <x14:cfvo type="min"/>
              <x14:cfvo type="max"/>
            </x14:dataBar>
          </x14:cfRule>
          <xm:sqref>AK211</xm:sqref>
        </x14:conditionalFormatting>
        <x14:conditionalFormatting xmlns:xm="http://schemas.microsoft.com/office/excel/2006/main">
          <x14:cfRule type="dataBar" id="{11E0F7CF-D6BE-4242-8D87-FC5FF0972253}">
            <x14:dataBar minLength="0" maxLength="100" negativeBarColorSameAsPositive="1" axisPosition="none">
              <x14:cfvo type="min"/>
              <x14:cfvo type="max"/>
            </x14:dataBar>
          </x14:cfRule>
          <xm:sqref>AK212:AK63136 AK1:AK10</xm:sqref>
        </x14:conditionalFormatting>
        <x14:conditionalFormatting xmlns:xm="http://schemas.microsoft.com/office/excel/2006/main">
          <x14:cfRule type="dataBar" id="{F1112755-F602-4A7B-BACA-FBFD77A75521}">
            <x14:dataBar minLength="0" maxLength="100" negativeBarColorSameAsPositive="1" axisPosition="none">
              <x14:cfvo type="min"/>
              <x14:cfvo type="max"/>
            </x14:dataBar>
          </x14:cfRule>
          <xm:sqref>AK11:AK210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D75"/>
  <sheetViews>
    <sheetView workbookViewId="0">
      <selection activeCell="B47" sqref="B47"/>
    </sheetView>
  </sheetViews>
  <sheetFormatPr defaultColWidth="9.109375" defaultRowHeight="13.2" x14ac:dyDescent="0.25"/>
  <cols>
    <col min="1" max="1" width="4.109375" style="1" customWidth="1"/>
    <col min="2" max="2" width="13.88671875" style="1" customWidth="1"/>
    <col min="3" max="3" width="65.5546875" style="1" customWidth="1"/>
    <col min="4" max="4" width="12.109375" style="1" bestFit="1" customWidth="1"/>
    <col min="5" max="16384" width="9.109375" style="1"/>
  </cols>
  <sheetData>
    <row r="1" spans="2:4" ht="13.8" thickBot="1" x14ac:dyDescent="0.3"/>
    <row r="2" spans="2:4" ht="15.6" thickBot="1" x14ac:dyDescent="0.3">
      <c r="B2" s="16" t="s">
        <v>3</v>
      </c>
      <c r="C2" s="16" t="s">
        <v>2</v>
      </c>
      <c r="D2" s="15" t="s">
        <v>60</v>
      </c>
    </row>
    <row r="3" spans="2:4" x14ac:dyDescent="0.25">
      <c r="B3" s="14" t="s">
        <v>59</v>
      </c>
      <c r="C3" s="13" t="s">
        <v>58</v>
      </c>
      <c r="D3" s="12">
        <v>60</v>
      </c>
    </row>
    <row r="4" spans="2:4" x14ac:dyDescent="0.25">
      <c r="B4" s="11" t="s">
        <v>8</v>
      </c>
      <c r="C4" s="4" t="s">
        <v>7</v>
      </c>
      <c r="D4" s="10">
        <v>80</v>
      </c>
    </row>
    <row r="5" spans="2:4" x14ac:dyDescent="0.25">
      <c r="B5" s="125" t="s">
        <v>133</v>
      </c>
      <c r="C5" s="4" t="s">
        <v>143</v>
      </c>
      <c r="D5" s="10">
        <v>120</v>
      </c>
    </row>
    <row r="6" spans="2:4" x14ac:dyDescent="0.25">
      <c r="B6" s="125" t="s">
        <v>132</v>
      </c>
      <c r="C6" s="4" t="s">
        <v>139</v>
      </c>
      <c r="D6" s="10">
        <v>60</v>
      </c>
    </row>
    <row r="7" spans="2:4" x14ac:dyDescent="0.25">
      <c r="B7" s="11" t="s">
        <v>51</v>
      </c>
      <c r="C7" s="4" t="s">
        <v>50</v>
      </c>
      <c r="D7" s="10">
        <v>60</v>
      </c>
    </row>
    <row r="8" spans="2:4" x14ac:dyDescent="0.25">
      <c r="B8" s="11" t="s">
        <v>16</v>
      </c>
      <c r="C8" s="4" t="s">
        <v>15</v>
      </c>
      <c r="D8" s="10">
        <v>60</v>
      </c>
    </row>
    <row r="9" spans="2:4" x14ac:dyDescent="0.25">
      <c r="B9" s="11" t="s">
        <v>20</v>
      </c>
      <c r="C9" s="4" t="s">
        <v>19</v>
      </c>
      <c r="D9" s="10">
        <v>60</v>
      </c>
    </row>
    <row r="10" spans="2:4" x14ac:dyDescent="0.25">
      <c r="B10" s="11" t="s">
        <v>37</v>
      </c>
      <c r="C10" s="4" t="s">
        <v>147</v>
      </c>
      <c r="D10" s="10">
        <v>100</v>
      </c>
    </row>
    <row r="11" spans="2:4" x14ac:dyDescent="0.25">
      <c r="B11" s="125" t="s">
        <v>148</v>
      </c>
      <c r="C11" s="4" t="s">
        <v>151</v>
      </c>
      <c r="D11" s="10">
        <v>100</v>
      </c>
    </row>
    <row r="12" spans="2:4" x14ac:dyDescent="0.25">
      <c r="B12" s="11" t="s">
        <v>144</v>
      </c>
      <c r="C12" s="4" t="s">
        <v>145</v>
      </c>
      <c r="D12" s="10">
        <v>120</v>
      </c>
    </row>
    <row r="13" spans="2:4" x14ac:dyDescent="0.25">
      <c r="B13" s="11" t="s">
        <v>49</v>
      </c>
      <c r="C13" s="4" t="s">
        <v>48</v>
      </c>
      <c r="D13" s="10">
        <v>120</v>
      </c>
    </row>
    <row r="14" spans="2:4" x14ac:dyDescent="0.25">
      <c r="B14" s="11" t="s">
        <v>166</v>
      </c>
      <c r="C14" s="4" t="s">
        <v>167</v>
      </c>
      <c r="D14" s="10">
        <v>120</v>
      </c>
    </row>
    <row r="15" spans="2:4" x14ac:dyDescent="0.25">
      <c r="B15" s="125" t="s">
        <v>136</v>
      </c>
      <c r="C15" s="4" t="s">
        <v>142</v>
      </c>
      <c r="D15" s="10">
        <v>120</v>
      </c>
    </row>
    <row r="16" spans="2:4" x14ac:dyDescent="0.25">
      <c r="B16" s="11" t="s">
        <v>30</v>
      </c>
      <c r="C16" s="4" t="s">
        <v>29</v>
      </c>
      <c r="D16" s="10">
        <v>120</v>
      </c>
    </row>
    <row r="17" spans="2:4" x14ac:dyDescent="0.25">
      <c r="B17" s="11" t="s">
        <v>28</v>
      </c>
      <c r="C17" s="4" t="s">
        <v>27</v>
      </c>
      <c r="D17" s="10">
        <v>120</v>
      </c>
    </row>
    <row r="18" spans="2:4" x14ac:dyDescent="0.25">
      <c r="B18" s="11" t="s">
        <v>47</v>
      </c>
      <c r="C18" s="4" t="s">
        <v>46</v>
      </c>
      <c r="D18" s="10">
        <v>120</v>
      </c>
    </row>
    <row r="19" spans="2:4" x14ac:dyDescent="0.25">
      <c r="B19" s="11" t="s">
        <v>26</v>
      </c>
      <c r="C19" s="4" t="s">
        <v>25</v>
      </c>
      <c r="D19" s="10">
        <v>60</v>
      </c>
    </row>
    <row r="20" spans="2:4" x14ac:dyDescent="0.25">
      <c r="B20" s="11" t="s">
        <v>43</v>
      </c>
      <c r="C20" s="4" t="s">
        <v>42</v>
      </c>
      <c r="D20" s="10">
        <v>60</v>
      </c>
    </row>
    <row r="21" spans="2:4" x14ac:dyDescent="0.25">
      <c r="B21" s="125" t="s">
        <v>135</v>
      </c>
      <c r="C21" s="4" t="s">
        <v>141</v>
      </c>
      <c r="D21" s="10">
        <v>80</v>
      </c>
    </row>
    <row r="22" spans="2:4" x14ac:dyDescent="0.25">
      <c r="B22" s="11" t="s">
        <v>113</v>
      </c>
      <c r="C22" s="4" t="s">
        <v>114</v>
      </c>
      <c r="D22" s="10">
        <v>80</v>
      </c>
    </row>
    <row r="23" spans="2:4" x14ac:dyDescent="0.25">
      <c r="B23" s="11" t="s">
        <v>34</v>
      </c>
      <c r="C23" s="4" t="s">
        <v>33</v>
      </c>
      <c r="D23" s="10">
        <v>80</v>
      </c>
    </row>
    <row r="24" spans="2:4" x14ac:dyDescent="0.25">
      <c r="B24" s="11" t="s">
        <v>12</v>
      </c>
      <c r="C24" s="4" t="s">
        <v>11</v>
      </c>
      <c r="D24" s="10">
        <v>80</v>
      </c>
    </row>
    <row r="25" spans="2:4" x14ac:dyDescent="0.25">
      <c r="B25" s="11" t="s">
        <v>36</v>
      </c>
      <c r="C25" s="4" t="s">
        <v>35</v>
      </c>
      <c r="D25" s="10">
        <v>80</v>
      </c>
    </row>
    <row r="26" spans="2:4" x14ac:dyDescent="0.25">
      <c r="B26" s="125" t="s">
        <v>149</v>
      </c>
      <c r="C26" s="4" t="s">
        <v>150</v>
      </c>
      <c r="D26" s="10">
        <v>80</v>
      </c>
    </row>
    <row r="27" spans="2:4" x14ac:dyDescent="0.25">
      <c r="B27" s="11" t="s">
        <v>125</v>
      </c>
      <c r="C27" s="4" t="s">
        <v>124</v>
      </c>
      <c r="D27" s="10">
        <v>100</v>
      </c>
    </row>
    <row r="28" spans="2:4" x14ac:dyDescent="0.25">
      <c r="B28" s="11" t="s">
        <v>180</v>
      </c>
      <c r="C28" s="4" t="s">
        <v>124</v>
      </c>
      <c r="D28" s="10">
        <v>100</v>
      </c>
    </row>
    <row r="29" spans="2:4" x14ac:dyDescent="0.25">
      <c r="B29" s="11" t="s">
        <v>41</v>
      </c>
      <c r="C29" s="4" t="s">
        <v>40</v>
      </c>
      <c r="D29" s="10">
        <v>0</v>
      </c>
    </row>
    <row r="30" spans="2:4" x14ac:dyDescent="0.25">
      <c r="B30" s="125" t="s">
        <v>130</v>
      </c>
      <c r="C30" s="4" t="s">
        <v>137</v>
      </c>
      <c r="D30" s="10">
        <v>60</v>
      </c>
    </row>
    <row r="31" spans="2:4" x14ac:dyDescent="0.25">
      <c r="B31" s="11" t="s">
        <v>57</v>
      </c>
      <c r="C31" s="4" t="s">
        <v>56</v>
      </c>
      <c r="D31" s="10">
        <v>60</v>
      </c>
    </row>
    <row r="32" spans="2:4" x14ac:dyDescent="0.25">
      <c r="B32" s="11" t="s">
        <v>53</v>
      </c>
      <c r="C32" s="4" t="s">
        <v>52</v>
      </c>
      <c r="D32" s="10">
        <v>80</v>
      </c>
    </row>
    <row r="33" spans="2:4" x14ac:dyDescent="0.25">
      <c r="B33" s="11" t="s">
        <v>39</v>
      </c>
      <c r="C33" s="4" t="s">
        <v>38</v>
      </c>
      <c r="D33" s="10">
        <v>70</v>
      </c>
    </row>
    <row r="34" spans="2:4" x14ac:dyDescent="0.25">
      <c r="B34" s="11" t="s">
        <v>14</v>
      </c>
      <c r="C34" s="4" t="s">
        <v>13</v>
      </c>
      <c r="D34" s="10">
        <v>70</v>
      </c>
    </row>
    <row r="35" spans="2:4" x14ac:dyDescent="0.25">
      <c r="B35" s="11" t="s">
        <v>18</v>
      </c>
      <c r="C35" s="4" t="s">
        <v>17</v>
      </c>
      <c r="D35" s="10">
        <v>80</v>
      </c>
    </row>
    <row r="36" spans="2:4" x14ac:dyDescent="0.25">
      <c r="B36" s="11" t="s">
        <v>112</v>
      </c>
      <c r="C36" s="4" t="s">
        <v>178</v>
      </c>
      <c r="D36" s="10">
        <v>80</v>
      </c>
    </row>
    <row r="37" spans="2:4" x14ac:dyDescent="0.25">
      <c r="B37" s="11" t="s">
        <v>45</v>
      </c>
      <c r="C37" s="4" t="s">
        <v>44</v>
      </c>
      <c r="D37" s="10">
        <v>80</v>
      </c>
    </row>
    <row r="38" spans="2:4" x14ac:dyDescent="0.25">
      <c r="B38" s="11" t="s">
        <v>24</v>
      </c>
      <c r="C38" s="4" t="s">
        <v>23</v>
      </c>
      <c r="D38" s="10">
        <v>80</v>
      </c>
    </row>
    <row r="39" spans="2:4" x14ac:dyDescent="0.25">
      <c r="B39" s="11" t="s">
        <v>22</v>
      </c>
      <c r="C39" s="4" t="s">
        <v>21</v>
      </c>
      <c r="D39" s="10">
        <v>80</v>
      </c>
    </row>
    <row r="40" spans="2:4" x14ac:dyDescent="0.25">
      <c r="B40" s="11" t="s">
        <v>32</v>
      </c>
      <c r="C40" s="4" t="s">
        <v>31</v>
      </c>
      <c r="D40" s="10">
        <v>80</v>
      </c>
    </row>
    <row r="41" spans="2:4" x14ac:dyDescent="0.25">
      <c r="B41" s="11" t="s">
        <v>115</v>
      </c>
      <c r="C41" s="4" t="s">
        <v>127</v>
      </c>
      <c r="D41" s="10">
        <v>80</v>
      </c>
    </row>
    <row r="42" spans="2:4" x14ac:dyDescent="0.25">
      <c r="B42" s="11" t="s">
        <v>108</v>
      </c>
      <c r="C42" s="4" t="s">
        <v>109</v>
      </c>
      <c r="D42" s="10">
        <v>80</v>
      </c>
    </row>
    <row r="43" spans="2:4" x14ac:dyDescent="0.25">
      <c r="B43" s="11" t="s">
        <v>6</v>
      </c>
      <c r="C43" s="4" t="s">
        <v>5</v>
      </c>
      <c r="D43" s="10">
        <v>60</v>
      </c>
    </row>
    <row r="44" spans="2:4" x14ac:dyDescent="0.25">
      <c r="B44" s="125" t="s">
        <v>131</v>
      </c>
      <c r="C44" s="4" t="s">
        <v>138</v>
      </c>
      <c r="D44" s="10">
        <v>80</v>
      </c>
    </row>
    <row r="45" spans="2:4" x14ac:dyDescent="0.25">
      <c r="B45" s="11" t="s">
        <v>55</v>
      </c>
      <c r="C45" s="4" t="s">
        <v>54</v>
      </c>
      <c r="D45" s="10">
        <v>60</v>
      </c>
    </row>
    <row r="46" spans="2:4" x14ac:dyDescent="0.25">
      <c r="B46" s="11" t="s">
        <v>168</v>
      </c>
      <c r="C46" s="4" t="s">
        <v>146</v>
      </c>
      <c r="D46" s="10">
        <v>100</v>
      </c>
    </row>
    <row r="47" spans="2:4" x14ac:dyDescent="0.25">
      <c r="B47" s="125" t="s">
        <v>169</v>
      </c>
      <c r="C47" s="4" t="s">
        <v>126</v>
      </c>
      <c r="D47" s="10">
        <v>100</v>
      </c>
    </row>
    <row r="48" spans="2:4" x14ac:dyDescent="0.25">
      <c r="B48" s="11" t="s">
        <v>170</v>
      </c>
      <c r="C48" s="4" t="s">
        <v>123</v>
      </c>
      <c r="D48" s="10">
        <v>100</v>
      </c>
    </row>
    <row r="49" spans="2:4" x14ac:dyDescent="0.25">
      <c r="B49" s="11" t="s">
        <v>171</v>
      </c>
      <c r="C49" s="4" t="s">
        <v>172</v>
      </c>
      <c r="D49" s="10">
        <v>100</v>
      </c>
    </row>
    <row r="50" spans="2:4" x14ac:dyDescent="0.25">
      <c r="B50" s="11" t="s">
        <v>174</v>
      </c>
      <c r="C50" s="4" t="s">
        <v>173</v>
      </c>
      <c r="D50" s="10">
        <v>100</v>
      </c>
    </row>
    <row r="51" spans="2:4" x14ac:dyDescent="0.25">
      <c r="B51" s="125" t="s">
        <v>176</v>
      </c>
      <c r="C51" s="4" t="s">
        <v>177</v>
      </c>
      <c r="D51" s="10">
        <v>100</v>
      </c>
    </row>
    <row r="52" spans="2:4" x14ac:dyDescent="0.25">
      <c r="B52" s="125" t="s">
        <v>134</v>
      </c>
      <c r="C52" s="4" t="s">
        <v>140</v>
      </c>
      <c r="D52" s="10">
        <v>100</v>
      </c>
    </row>
    <row r="53" spans="2:4" x14ac:dyDescent="0.25">
      <c r="B53" s="11" t="s">
        <v>110</v>
      </c>
      <c r="C53" s="4" t="s">
        <v>111</v>
      </c>
      <c r="D53" s="10">
        <v>100</v>
      </c>
    </row>
    <row r="54" spans="2:4" x14ac:dyDescent="0.25">
      <c r="B54" s="11" t="s">
        <v>10</v>
      </c>
      <c r="C54" s="4" t="s">
        <v>9</v>
      </c>
      <c r="D54" s="10">
        <v>100</v>
      </c>
    </row>
    <row r="55" spans="2:4" x14ac:dyDescent="0.25">
      <c r="B55" s="11" t="s">
        <v>179</v>
      </c>
      <c r="C55" s="4" t="s">
        <v>175</v>
      </c>
      <c r="D55" s="10">
        <v>100</v>
      </c>
    </row>
    <row r="56" spans="2:4" x14ac:dyDescent="0.25">
      <c r="B56" s="11"/>
      <c r="C56" s="4"/>
      <c r="D56" s="10"/>
    </row>
    <row r="57" spans="2:4" x14ac:dyDescent="0.25">
      <c r="B57" s="11"/>
      <c r="C57" s="4"/>
      <c r="D57" s="10"/>
    </row>
    <row r="58" spans="2:4" x14ac:dyDescent="0.25">
      <c r="B58" s="11"/>
      <c r="C58" s="4"/>
      <c r="D58" s="10"/>
    </row>
    <row r="59" spans="2:4" x14ac:dyDescent="0.25">
      <c r="B59" s="11"/>
      <c r="C59" s="4"/>
      <c r="D59" s="10"/>
    </row>
    <row r="60" spans="2:4" x14ac:dyDescent="0.25">
      <c r="B60" s="11"/>
      <c r="C60" s="4"/>
      <c r="D60" s="10"/>
    </row>
    <row r="61" spans="2:4" x14ac:dyDescent="0.25">
      <c r="B61" s="11"/>
      <c r="C61" s="4"/>
      <c r="D61" s="10"/>
    </row>
    <row r="62" spans="2:4" x14ac:dyDescent="0.25">
      <c r="B62" s="11"/>
      <c r="C62" s="4"/>
      <c r="D62" s="10"/>
    </row>
    <row r="63" spans="2:4" x14ac:dyDescent="0.25">
      <c r="B63" s="11"/>
      <c r="C63" s="4"/>
      <c r="D63" s="10"/>
    </row>
    <row r="64" spans="2:4" x14ac:dyDescent="0.25">
      <c r="B64" s="11"/>
      <c r="C64" s="4"/>
      <c r="D64" s="10"/>
    </row>
    <row r="65" spans="2:4" x14ac:dyDescent="0.25">
      <c r="B65" s="11"/>
      <c r="C65" s="4"/>
      <c r="D65" s="10"/>
    </row>
    <row r="66" spans="2:4" x14ac:dyDescent="0.25">
      <c r="B66" s="11"/>
      <c r="C66" s="4"/>
      <c r="D66" s="10"/>
    </row>
    <row r="67" spans="2:4" x14ac:dyDescent="0.25">
      <c r="B67" s="11"/>
      <c r="C67" s="4"/>
      <c r="D67" s="10"/>
    </row>
    <row r="68" spans="2:4" x14ac:dyDescent="0.25">
      <c r="B68" s="11"/>
      <c r="C68" s="4"/>
      <c r="D68" s="10"/>
    </row>
    <row r="69" spans="2:4" x14ac:dyDescent="0.25">
      <c r="B69" s="11"/>
      <c r="C69" s="4"/>
      <c r="D69" s="10"/>
    </row>
    <row r="70" spans="2:4" x14ac:dyDescent="0.25">
      <c r="B70" s="11"/>
      <c r="C70" s="4"/>
      <c r="D70" s="10"/>
    </row>
    <row r="71" spans="2:4" x14ac:dyDescent="0.25">
      <c r="B71" s="11"/>
      <c r="C71" s="4"/>
      <c r="D71" s="10"/>
    </row>
    <row r="72" spans="2:4" x14ac:dyDescent="0.25">
      <c r="B72" s="11"/>
      <c r="C72" s="122"/>
      <c r="D72" s="10"/>
    </row>
    <row r="73" spans="2:4" x14ac:dyDescent="0.25">
      <c r="B73" s="11"/>
      <c r="C73" s="4"/>
      <c r="D73" s="10"/>
    </row>
    <row r="74" spans="2:4" x14ac:dyDescent="0.25">
      <c r="B74" s="11"/>
      <c r="C74" s="4"/>
      <c r="D74" s="10"/>
    </row>
    <row r="75" spans="2:4" ht="13.8" thickBot="1" x14ac:dyDescent="0.3">
      <c r="B75" s="9"/>
      <c r="C75" s="8"/>
      <c r="D75" s="7"/>
    </row>
  </sheetData>
  <autoFilter ref="B2:D2" xr:uid="{00000000-0009-0000-0000-000002000000}">
    <sortState xmlns:xlrd2="http://schemas.microsoft.com/office/spreadsheetml/2017/richdata2" ref="B3:D54">
      <sortCondition ref="C2"/>
    </sortState>
  </autoFilter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F393"/>
  <sheetViews>
    <sheetView workbookViewId="0">
      <selection activeCell="L142" sqref="L142"/>
    </sheetView>
  </sheetViews>
  <sheetFormatPr defaultColWidth="9.109375" defaultRowHeight="13.2" x14ac:dyDescent="0.25"/>
  <cols>
    <col min="1" max="1" width="5.33203125" style="1" bestFit="1" customWidth="1"/>
    <col min="2" max="2" width="22.5546875" style="1" customWidth="1"/>
    <col min="3" max="3" width="68.6640625" style="1" customWidth="1"/>
    <col min="4" max="4" width="8.6640625" style="167" customWidth="1"/>
    <col min="5" max="5" width="17.33203125" style="1" bestFit="1" customWidth="1"/>
    <col min="6" max="6" width="13.88671875" style="1" customWidth="1"/>
    <col min="7" max="8" width="9.109375" style="1"/>
    <col min="9" max="9" width="11" style="1" bestFit="1" customWidth="1"/>
    <col min="10" max="16384" width="9.109375" style="1"/>
  </cols>
  <sheetData>
    <row r="2" spans="1:5" x14ac:dyDescent="0.25">
      <c r="A2" s="6" t="s">
        <v>4</v>
      </c>
      <c r="B2" s="6" t="s">
        <v>3</v>
      </c>
      <c r="C2" s="6" t="s">
        <v>2</v>
      </c>
      <c r="D2" s="163" t="s">
        <v>1</v>
      </c>
      <c r="E2" s="6" t="s">
        <v>0</v>
      </c>
    </row>
    <row r="3" spans="1:5" x14ac:dyDescent="0.25">
      <c r="A3" s="168">
        <v>1</v>
      </c>
      <c r="B3" s="157" t="s">
        <v>185</v>
      </c>
      <c r="C3" s="158" t="s">
        <v>372</v>
      </c>
      <c r="D3" s="164"/>
      <c r="E3" s="156"/>
    </row>
    <row r="4" spans="1:5" x14ac:dyDescent="0.25">
      <c r="A4" s="4" t="s">
        <v>227</v>
      </c>
      <c r="B4" s="138" t="s">
        <v>228</v>
      </c>
      <c r="C4" s="4" t="s">
        <v>229</v>
      </c>
      <c r="D4" s="165" t="s">
        <v>181</v>
      </c>
      <c r="E4" s="3">
        <v>9.06</v>
      </c>
    </row>
    <row r="5" spans="1:5" x14ac:dyDescent="0.25">
      <c r="A5" s="4" t="s">
        <v>227</v>
      </c>
      <c r="B5" s="138" t="s">
        <v>230</v>
      </c>
      <c r="C5" s="4" t="s">
        <v>200</v>
      </c>
      <c r="D5" s="165" t="s">
        <v>181</v>
      </c>
      <c r="E5" s="3">
        <v>0</v>
      </c>
    </row>
    <row r="6" spans="1:5" x14ac:dyDescent="0.25">
      <c r="A6" s="4" t="s">
        <v>231</v>
      </c>
      <c r="B6" s="138" t="s">
        <v>186</v>
      </c>
      <c r="C6" s="4" t="s">
        <v>232</v>
      </c>
      <c r="D6" s="165" t="s">
        <v>183</v>
      </c>
      <c r="E6" s="3">
        <v>5.03</v>
      </c>
    </row>
    <row r="7" spans="1:5" x14ac:dyDescent="0.25">
      <c r="A7" s="4" t="s">
        <v>231</v>
      </c>
      <c r="B7" s="138" t="s">
        <v>187</v>
      </c>
      <c r="C7" s="4" t="s">
        <v>201</v>
      </c>
      <c r="D7" s="165" t="s">
        <v>181</v>
      </c>
      <c r="E7" s="3">
        <v>0</v>
      </c>
    </row>
    <row r="8" spans="1:5" x14ac:dyDescent="0.25">
      <c r="A8" s="4" t="s">
        <v>233</v>
      </c>
      <c r="B8" s="138" t="s">
        <v>188</v>
      </c>
      <c r="C8" s="4" t="s">
        <v>234</v>
      </c>
      <c r="D8" s="165" t="s">
        <v>181</v>
      </c>
      <c r="E8" s="3">
        <v>21.03</v>
      </c>
    </row>
    <row r="9" spans="1:5" x14ac:dyDescent="0.25">
      <c r="A9" s="4" t="s">
        <v>227</v>
      </c>
      <c r="B9" s="138" t="s">
        <v>235</v>
      </c>
      <c r="C9" s="4" t="s">
        <v>202</v>
      </c>
      <c r="D9" s="165" t="s">
        <v>183</v>
      </c>
      <c r="E9" s="3">
        <v>0</v>
      </c>
    </row>
    <row r="10" spans="1:5" x14ac:dyDescent="0.25">
      <c r="A10" s="4" t="s">
        <v>231</v>
      </c>
      <c r="B10" s="138" t="s">
        <v>189</v>
      </c>
      <c r="C10" s="4" t="s">
        <v>371</v>
      </c>
      <c r="D10" s="165" t="s">
        <v>183</v>
      </c>
      <c r="E10" s="3">
        <v>1.49</v>
      </c>
    </row>
    <row r="11" spans="1:5" x14ac:dyDescent="0.25">
      <c r="A11" s="4" t="s">
        <v>231</v>
      </c>
      <c r="B11" s="138" t="s">
        <v>236</v>
      </c>
      <c r="C11" s="4" t="s">
        <v>237</v>
      </c>
      <c r="D11" s="165" t="s">
        <v>183</v>
      </c>
      <c r="E11" s="3">
        <v>3.5</v>
      </c>
    </row>
    <row r="12" spans="1:5" x14ac:dyDescent="0.25">
      <c r="A12" s="4" t="s">
        <v>231</v>
      </c>
      <c r="B12" s="138" t="s">
        <v>190</v>
      </c>
      <c r="C12" s="4" t="s">
        <v>238</v>
      </c>
      <c r="D12" s="165" t="s">
        <v>181</v>
      </c>
      <c r="E12" s="3">
        <v>0</v>
      </c>
    </row>
    <row r="13" spans="1:5" x14ac:dyDescent="0.25">
      <c r="A13" s="4" t="s">
        <v>233</v>
      </c>
      <c r="B13" s="138" t="s">
        <v>239</v>
      </c>
      <c r="C13" s="4" t="s">
        <v>240</v>
      </c>
      <c r="D13" s="165" t="s">
        <v>182</v>
      </c>
      <c r="E13" s="3">
        <v>15.31</v>
      </c>
    </row>
    <row r="14" spans="1:5" x14ac:dyDescent="0.25">
      <c r="A14" s="4" t="s">
        <v>227</v>
      </c>
      <c r="B14" s="138" t="s">
        <v>241</v>
      </c>
      <c r="C14" s="4" t="s">
        <v>203</v>
      </c>
      <c r="D14" s="165" t="s">
        <v>183</v>
      </c>
      <c r="E14" s="3">
        <v>0</v>
      </c>
    </row>
    <row r="15" spans="1:5" x14ac:dyDescent="0.25">
      <c r="A15" s="4" t="s">
        <v>231</v>
      </c>
      <c r="B15" s="138" t="s">
        <v>242</v>
      </c>
      <c r="C15" s="4" t="s">
        <v>204</v>
      </c>
      <c r="D15" s="165" t="s">
        <v>181</v>
      </c>
      <c r="E15" s="3">
        <v>66.349999999999994</v>
      </c>
    </row>
    <row r="16" spans="1:5" x14ac:dyDescent="0.25">
      <c r="A16" s="4" t="s">
        <v>227</v>
      </c>
      <c r="B16" s="138" t="s">
        <v>243</v>
      </c>
      <c r="C16" s="4" t="s">
        <v>205</v>
      </c>
      <c r="D16" s="165" t="s">
        <v>183</v>
      </c>
      <c r="E16" s="3">
        <v>0</v>
      </c>
    </row>
    <row r="17" spans="1:5" x14ac:dyDescent="0.25">
      <c r="A17" s="4" t="s">
        <v>231</v>
      </c>
      <c r="B17" s="138" t="s">
        <v>244</v>
      </c>
      <c r="C17" s="4" t="s">
        <v>245</v>
      </c>
      <c r="D17" s="165" t="s">
        <v>183</v>
      </c>
      <c r="E17" s="3">
        <v>24.83</v>
      </c>
    </row>
    <row r="18" spans="1:5" x14ac:dyDescent="0.25">
      <c r="A18" s="4" t="s">
        <v>227</v>
      </c>
      <c r="B18" s="138" t="s">
        <v>246</v>
      </c>
      <c r="C18" s="4" t="s">
        <v>206</v>
      </c>
      <c r="D18" s="165" t="s">
        <v>183</v>
      </c>
      <c r="E18" s="3">
        <v>0</v>
      </c>
    </row>
    <row r="19" spans="1:5" x14ac:dyDescent="0.25">
      <c r="A19" s="4" t="s">
        <v>231</v>
      </c>
      <c r="B19" s="138" t="s">
        <v>247</v>
      </c>
      <c r="C19" s="4" t="s">
        <v>248</v>
      </c>
      <c r="D19" s="165" t="s">
        <v>181</v>
      </c>
      <c r="E19" s="3">
        <v>14.61</v>
      </c>
    </row>
    <row r="20" spans="1:5" x14ac:dyDescent="0.25">
      <c r="A20" s="4" t="s">
        <v>227</v>
      </c>
      <c r="B20" s="138" t="s">
        <v>249</v>
      </c>
      <c r="C20" s="4" t="s">
        <v>250</v>
      </c>
      <c r="D20" s="165" t="s">
        <v>183</v>
      </c>
      <c r="E20" s="3">
        <v>0</v>
      </c>
    </row>
    <row r="21" spans="1:5" x14ac:dyDescent="0.25">
      <c r="A21" s="4" t="s">
        <v>231</v>
      </c>
      <c r="B21" s="138" t="s">
        <v>191</v>
      </c>
      <c r="C21" s="4" t="s">
        <v>251</v>
      </c>
      <c r="D21" s="165" t="s">
        <v>183</v>
      </c>
      <c r="E21" s="3">
        <v>6.69</v>
      </c>
    </row>
    <row r="22" spans="1:5" x14ac:dyDescent="0.25">
      <c r="A22" s="4" t="s">
        <v>231</v>
      </c>
      <c r="B22" s="138" t="s">
        <v>192</v>
      </c>
      <c r="C22" s="4" t="s">
        <v>252</v>
      </c>
      <c r="D22" s="165" t="s">
        <v>181</v>
      </c>
      <c r="E22" s="3">
        <v>0</v>
      </c>
    </row>
    <row r="23" spans="1:5" x14ac:dyDescent="0.25">
      <c r="A23" s="4" t="s">
        <v>233</v>
      </c>
      <c r="B23" s="138" t="s">
        <v>193</v>
      </c>
      <c r="C23" s="4" t="s">
        <v>253</v>
      </c>
      <c r="D23" s="165" t="s">
        <v>181</v>
      </c>
      <c r="E23" s="3">
        <v>58.14</v>
      </c>
    </row>
    <row r="24" spans="1:5" x14ac:dyDescent="0.25">
      <c r="A24" s="4" t="s">
        <v>227</v>
      </c>
      <c r="B24" s="138" t="s">
        <v>254</v>
      </c>
      <c r="C24" s="4" t="s">
        <v>207</v>
      </c>
      <c r="D24" s="165" t="s">
        <v>183</v>
      </c>
      <c r="E24" s="3">
        <v>0</v>
      </c>
    </row>
    <row r="25" spans="1:5" x14ac:dyDescent="0.25">
      <c r="A25" s="4" t="s">
        <v>231</v>
      </c>
      <c r="B25" s="138" t="s">
        <v>194</v>
      </c>
      <c r="C25" s="4" t="s">
        <v>255</v>
      </c>
      <c r="D25" s="165" t="s">
        <v>183</v>
      </c>
      <c r="E25" s="3">
        <v>3.85</v>
      </c>
    </row>
    <row r="26" spans="1:5" x14ac:dyDescent="0.25">
      <c r="A26" s="4" t="s">
        <v>231</v>
      </c>
      <c r="B26" s="138" t="s">
        <v>195</v>
      </c>
      <c r="C26" s="4" t="s">
        <v>256</v>
      </c>
      <c r="D26" s="165" t="s">
        <v>181</v>
      </c>
      <c r="E26" s="3">
        <v>0</v>
      </c>
    </row>
    <row r="27" spans="1:5" x14ac:dyDescent="0.25">
      <c r="A27" s="4" t="s">
        <v>233</v>
      </c>
      <c r="B27" s="138" t="s">
        <v>196</v>
      </c>
      <c r="C27" s="4" t="s">
        <v>257</v>
      </c>
      <c r="D27" s="165" t="s">
        <v>181</v>
      </c>
      <c r="E27" s="3">
        <v>33.58</v>
      </c>
    </row>
    <row r="28" spans="1:5" x14ac:dyDescent="0.25">
      <c r="A28" s="4" t="s">
        <v>227</v>
      </c>
      <c r="B28" s="138" t="s">
        <v>258</v>
      </c>
      <c r="C28" s="4" t="s">
        <v>208</v>
      </c>
      <c r="D28" s="165" t="s">
        <v>181</v>
      </c>
      <c r="E28" s="3">
        <v>0</v>
      </c>
    </row>
    <row r="29" spans="1:5" x14ac:dyDescent="0.25">
      <c r="A29" s="4" t="s">
        <v>231</v>
      </c>
      <c r="B29" s="138" t="s">
        <v>197</v>
      </c>
      <c r="C29" s="4" t="s">
        <v>259</v>
      </c>
      <c r="D29" s="165" t="s">
        <v>182</v>
      </c>
      <c r="E29" s="3">
        <v>10.24</v>
      </c>
    </row>
    <row r="30" spans="1:5" x14ac:dyDescent="0.25">
      <c r="A30" s="4" t="s">
        <v>227</v>
      </c>
      <c r="B30" s="138" t="s">
        <v>260</v>
      </c>
      <c r="C30" s="4" t="s">
        <v>209</v>
      </c>
      <c r="D30" s="165" t="s">
        <v>181</v>
      </c>
      <c r="E30" s="3">
        <v>0</v>
      </c>
    </row>
    <row r="31" spans="1:5" x14ac:dyDescent="0.25">
      <c r="A31" s="4" t="s">
        <v>231</v>
      </c>
      <c r="B31" s="138" t="s">
        <v>198</v>
      </c>
      <c r="C31" s="4" t="s">
        <v>261</v>
      </c>
      <c r="D31" s="165" t="s">
        <v>182</v>
      </c>
      <c r="E31" s="3">
        <v>9.5</v>
      </c>
    </row>
    <row r="32" spans="1:5" x14ac:dyDescent="0.25">
      <c r="A32" s="4" t="s">
        <v>227</v>
      </c>
      <c r="B32" s="138" t="s">
        <v>262</v>
      </c>
      <c r="C32" s="4" t="s">
        <v>263</v>
      </c>
      <c r="D32" s="165" t="s">
        <v>181</v>
      </c>
      <c r="E32" s="3">
        <v>2.35</v>
      </c>
    </row>
    <row r="33" spans="1:5" x14ac:dyDescent="0.25">
      <c r="A33" s="4" t="s">
        <v>227</v>
      </c>
      <c r="B33" s="138" t="s">
        <v>264</v>
      </c>
      <c r="C33" s="4" t="s">
        <v>265</v>
      </c>
      <c r="D33" s="165" t="s">
        <v>181</v>
      </c>
      <c r="E33" s="3">
        <v>1.64</v>
      </c>
    </row>
    <row r="34" spans="1:5" x14ac:dyDescent="0.25">
      <c r="A34" s="4" t="s">
        <v>227</v>
      </c>
      <c r="B34" s="138" t="s">
        <v>266</v>
      </c>
      <c r="C34" s="4" t="s">
        <v>210</v>
      </c>
      <c r="D34" s="165" t="s">
        <v>183</v>
      </c>
      <c r="E34" s="3">
        <v>1.0900000000000001</v>
      </c>
    </row>
    <row r="35" spans="1:5" x14ac:dyDescent="0.25">
      <c r="A35" s="4" t="s">
        <v>227</v>
      </c>
      <c r="B35" s="181" t="s">
        <v>267</v>
      </c>
      <c r="C35" s="4" t="s">
        <v>211</v>
      </c>
      <c r="D35" s="165" t="s">
        <v>181</v>
      </c>
      <c r="E35" s="3">
        <v>0</v>
      </c>
    </row>
    <row r="36" spans="1:5" x14ac:dyDescent="0.25">
      <c r="A36" s="4" t="s">
        <v>231</v>
      </c>
      <c r="B36" s="138" t="s">
        <v>268</v>
      </c>
      <c r="C36" s="4" t="s">
        <v>269</v>
      </c>
      <c r="D36" s="165" t="s">
        <v>181</v>
      </c>
      <c r="E36" s="3">
        <v>4.8000000000000001E-2</v>
      </c>
    </row>
    <row r="37" spans="1:5" x14ac:dyDescent="0.25">
      <c r="A37" s="4" t="s">
        <v>231</v>
      </c>
      <c r="B37" s="138" t="s">
        <v>270</v>
      </c>
      <c r="C37" s="4" t="s">
        <v>271</v>
      </c>
      <c r="D37" s="165" t="s">
        <v>183</v>
      </c>
      <c r="E37" s="3">
        <v>21.33</v>
      </c>
    </row>
    <row r="38" spans="1:5" x14ac:dyDescent="0.25">
      <c r="A38" s="4" t="s">
        <v>231</v>
      </c>
      <c r="B38" s="138" t="s">
        <v>272</v>
      </c>
      <c r="C38" s="4" t="s">
        <v>212</v>
      </c>
      <c r="D38" s="165" t="s">
        <v>182</v>
      </c>
      <c r="E38" s="3">
        <v>30.62</v>
      </c>
    </row>
    <row r="39" spans="1:5" x14ac:dyDescent="0.25">
      <c r="A39" s="4" t="s">
        <v>231</v>
      </c>
      <c r="B39" s="138" t="s">
        <v>273</v>
      </c>
      <c r="C39" s="4" t="s">
        <v>274</v>
      </c>
      <c r="D39" s="165" t="s">
        <v>182</v>
      </c>
      <c r="E39" s="3">
        <v>7.05</v>
      </c>
    </row>
    <row r="40" spans="1:5" x14ac:dyDescent="0.25">
      <c r="A40" s="4" t="s">
        <v>231</v>
      </c>
      <c r="B40" s="138" t="s">
        <v>275</v>
      </c>
      <c r="C40" s="4" t="s">
        <v>213</v>
      </c>
      <c r="D40" s="165" t="s">
        <v>183</v>
      </c>
      <c r="E40" s="3">
        <v>49</v>
      </c>
    </row>
    <row r="41" spans="1:5" x14ac:dyDescent="0.25">
      <c r="A41" s="4" t="s">
        <v>231</v>
      </c>
      <c r="B41" s="138" t="s">
        <v>276</v>
      </c>
      <c r="C41" s="4" t="s">
        <v>214</v>
      </c>
      <c r="D41" s="165" t="s">
        <v>184</v>
      </c>
      <c r="E41" s="3">
        <v>28.55</v>
      </c>
    </row>
    <row r="42" spans="1:5" x14ac:dyDescent="0.25">
      <c r="A42" s="4" t="s">
        <v>231</v>
      </c>
      <c r="B42" s="138" t="s">
        <v>277</v>
      </c>
      <c r="C42" s="4" t="s">
        <v>215</v>
      </c>
      <c r="D42" s="165" t="s">
        <v>183</v>
      </c>
      <c r="E42" s="3">
        <v>15.34</v>
      </c>
    </row>
    <row r="43" spans="1:5" x14ac:dyDescent="0.25">
      <c r="A43" s="4" t="s">
        <v>233</v>
      </c>
      <c r="B43" s="138" t="s">
        <v>278</v>
      </c>
      <c r="C43" s="4" t="s">
        <v>279</v>
      </c>
      <c r="D43" s="165" t="s">
        <v>183</v>
      </c>
      <c r="E43" s="3">
        <v>9.69</v>
      </c>
    </row>
    <row r="44" spans="1:5" x14ac:dyDescent="0.25">
      <c r="A44" s="4" t="s">
        <v>231</v>
      </c>
      <c r="B44" s="138" t="s">
        <v>280</v>
      </c>
      <c r="C44" s="4" t="s">
        <v>216</v>
      </c>
      <c r="D44" s="165" t="s">
        <v>183</v>
      </c>
      <c r="E44" s="3">
        <v>0.23</v>
      </c>
    </row>
    <row r="45" spans="1:5" x14ac:dyDescent="0.25">
      <c r="A45" s="4" t="s">
        <v>233</v>
      </c>
      <c r="B45" s="138" t="s">
        <v>281</v>
      </c>
      <c r="C45" s="4" t="s">
        <v>282</v>
      </c>
      <c r="D45" s="165" t="s">
        <v>182</v>
      </c>
      <c r="E45" s="3">
        <v>7.67</v>
      </c>
    </row>
    <row r="46" spans="1:5" x14ac:dyDescent="0.25">
      <c r="A46" s="4" t="s">
        <v>231</v>
      </c>
      <c r="B46" s="138" t="s">
        <v>260</v>
      </c>
      <c r="C46" s="4" t="s">
        <v>209</v>
      </c>
      <c r="D46" s="165" t="s">
        <v>181</v>
      </c>
      <c r="E46" s="3">
        <v>2.14</v>
      </c>
    </row>
    <row r="47" spans="1:5" x14ac:dyDescent="0.25">
      <c r="A47" s="4" t="s">
        <v>233</v>
      </c>
      <c r="B47" s="138" t="s">
        <v>198</v>
      </c>
      <c r="C47" s="4" t="s">
        <v>261</v>
      </c>
      <c r="D47" s="165" t="s">
        <v>182</v>
      </c>
      <c r="E47" s="3">
        <v>9.5</v>
      </c>
    </row>
    <row r="48" spans="1:5" x14ac:dyDescent="0.25">
      <c r="A48" s="4" t="s">
        <v>231</v>
      </c>
      <c r="B48" s="138" t="s">
        <v>283</v>
      </c>
      <c r="C48" s="4" t="s">
        <v>284</v>
      </c>
      <c r="D48" s="165" t="s">
        <v>181</v>
      </c>
      <c r="E48" s="3">
        <v>0.83</v>
      </c>
    </row>
    <row r="49" spans="1:6" x14ac:dyDescent="0.25">
      <c r="A49" s="4" t="s">
        <v>231</v>
      </c>
      <c r="B49" s="138" t="s">
        <v>285</v>
      </c>
      <c r="C49" s="4" t="s">
        <v>286</v>
      </c>
      <c r="D49" s="165" t="s">
        <v>181</v>
      </c>
      <c r="E49" s="3">
        <v>1.1599999999999999</v>
      </c>
    </row>
    <row r="50" spans="1:6" x14ac:dyDescent="0.25">
      <c r="A50" s="4" t="s">
        <v>231</v>
      </c>
      <c r="B50" s="138" t="s">
        <v>287</v>
      </c>
      <c r="C50" s="4" t="s">
        <v>288</v>
      </c>
      <c r="D50" s="165" t="s">
        <v>181</v>
      </c>
      <c r="E50" s="3">
        <v>2.77</v>
      </c>
    </row>
    <row r="51" spans="1:6" x14ac:dyDescent="0.25">
      <c r="A51" s="4" t="s">
        <v>231</v>
      </c>
      <c r="B51" s="138" t="s">
        <v>289</v>
      </c>
      <c r="C51" s="4" t="s">
        <v>217</v>
      </c>
      <c r="D51" s="165" t="s">
        <v>183</v>
      </c>
      <c r="E51" s="3">
        <v>0.38</v>
      </c>
    </row>
    <row r="52" spans="1:6" x14ac:dyDescent="0.25">
      <c r="A52" s="4" t="s">
        <v>231</v>
      </c>
      <c r="B52" s="138" t="s">
        <v>290</v>
      </c>
      <c r="C52" s="4" t="s">
        <v>218</v>
      </c>
      <c r="D52" s="165" t="s">
        <v>183</v>
      </c>
      <c r="E52" s="3">
        <v>0.61</v>
      </c>
    </row>
    <row r="53" spans="1:6" x14ac:dyDescent="0.25">
      <c r="A53" s="4" t="s">
        <v>231</v>
      </c>
      <c r="B53" s="138" t="s">
        <v>291</v>
      </c>
      <c r="C53" s="4" t="s">
        <v>292</v>
      </c>
      <c r="D53" s="165" t="s">
        <v>183</v>
      </c>
      <c r="E53" s="3">
        <v>0.19</v>
      </c>
    </row>
    <row r="54" spans="1:6" x14ac:dyDescent="0.25">
      <c r="A54" s="4" t="s">
        <v>231</v>
      </c>
      <c r="B54" s="138" t="s">
        <v>293</v>
      </c>
      <c r="C54" s="4" t="s">
        <v>294</v>
      </c>
      <c r="D54" s="165" t="s">
        <v>183</v>
      </c>
      <c r="E54" s="3">
        <v>2.9000000000000001E-2</v>
      </c>
    </row>
    <row r="55" spans="1:6" x14ac:dyDescent="0.25">
      <c r="A55" s="4" t="s">
        <v>231</v>
      </c>
      <c r="B55" s="138" t="s">
        <v>295</v>
      </c>
      <c r="C55" s="4" t="s">
        <v>296</v>
      </c>
      <c r="D55" s="165" t="s">
        <v>184</v>
      </c>
      <c r="E55" s="3">
        <v>82.4</v>
      </c>
    </row>
    <row r="56" spans="1:6" x14ac:dyDescent="0.25">
      <c r="A56" s="4" t="s">
        <v>231</v>
      </c>
      <c r="B56" s="138" t="s">
        <v>297</v>
      </c>
      <c r="C56" s="4" t="s">
        <v>298</v>
      </c>
      <c r="D56" s="165" t="s">
        <v>181</v>
      </c>
      <c r="E56" s="3">
        <v>0.38</v>
      </c>
      <c r="F56" s="162"/>
    </row>
    <row r="57" spans="1:6" x14ac:dyDescent="0.25">
      <c r="A57" s="4" t="s">
        <v>231</v>
      </c>
      <c r="B57" s="138" t="s">
        <v>299</v>
      </c>
      <c r="C57" s="4" t="s">
        <v>300</v>
      </c>
      <c r="D57" s="165" t="s">
        <v>181</v>
      </c>
      <c r="E57" s="3">
        <v>1.53</v>
      </c>
    </row>
    <row r="58" spans="1:6" x14ac:dyDescent="0.25">
      <c r="A58" s="4" t="s">
        <v>231</v>
      </c>
      <c r="B58" s="138" t="s">
        <v>301</v>
      </c>
      <c r="C58" s="4" t="s">
        <v>302</v>
      </c>
      <c r="D58" s="165" t="s">
        <v>181</v>
      </c>
      <c r="E58" s="3">
        <v>0.69</v>
      </c>
    </row>
    <row r="59" spans="1:6" x14ac:dyDescent="0.25">
      <c r="A59" s="4" t="s">
        <v>231</v>
      </c>
      <c r="B59" s="138" t="s">
        <v>303</v>
      </c>
      <c r="C59" s="4" t="s">
        <v>219</v>
      </c>
      <c r="D59" s="165" t="s">
        <v>183</v>
      </c>
      <c r="E59" s="3">
        <v>0.11799999999999999</v>
      </c>
    </row>
    <row r="60" spans="1:6" x14ac:dyDescent="0.25">
      <c r="A60" s="4" t="s">
        <v>231</v>
      </c>
      <c r="B60" s="138" t="s">
        <v>304</v>
      </c>
      <c r="C60" s="4" t="s">
        <v>305</v>
      </c>
      <c r="D60" s="165" t="s">
        <v>181</v>
      </c>
      <c r="E60" s="3">
        <v>0.67</v>
      </c>
    </row>
    <row r="61" spans="1:6" x14ac:dyDescent="0.25">
      <c r="A61" s="4" t="s">
        <v>231</v>
      </c>
      <c r="B61" s="138" t="s">
        <v>306</v>
      </c>
      <c r="C61" s="4" t="s">
        <v>307</v>
      </c>
      <c r="D61" s="165" t="s">
        <v>181</v>
      </c>
      <c r="E61" s="3">
        <v>74.22</v>
      </c>
    </row>
    <row r="62" spans="1:6" x14ac:dyDescent="0.25">
      <c r="A62" s="4" t="s">
        <v>231</v>
      </c>
      <c r="B62" s="138" t="s">
        <v>308</v>
      </c>
      <c r="C62" s="4" t="s">
        <v>309</v>
      </c>
      <c r="D62" s="165" t="s">
        <v>181</v>
      </c>
      <c r="E62" s="3">
        <v>129.58000000000001</v>
      </c>
    </row>
    <row r="63" spans="1:6" x14ac:dyDescent="0.25">
      <c r="A63" s="4" t="s">
        <v>227</v>
      </c>
      <c r="B63" s="181" t="s">
        <v>310</v>
      </c>
      <c r="C63" s="4" t="s">
        <v>311</v>
      </c>
      <c r="D63" s="165" t="s">
        <v>181</v>
      </c>
      <c r="E63" s="3">
        <v>0</v>
      </c>
    </row>
    <row r="64" spans="1:6" x14ac:dyDescent="0.25">
      <c r="A64" s="4" t="s">
        <v>231</v>
      </c>
      <c r="B64" s="138" t="s">
        <v>273</v>
      </c>
      <c r="C64" s="4" t="s">
        <v>274</v>
      </c>
      <c r="D64" s="165" t="s">
        <v>182</v>
      </c>
      <c r="E64" s="3">
        <v>7.05</v>
      </c>
      <c r="F64" s="5"/>
    </row>
    <row r="65" spans="1:6" x14ac:dyDescent="0.25">
      <c r="A65" s="4" t="s">
        <v>231</v>
      </c>
      <c r="B65" s="138" t="s">
        <v>312</v>
      </c>
      <c r="C65" s="4" t="s">
        <v>220</v>
      </c>
      <c r="D65" s="165" t="s">
        <v>181</v>
      </c>
      <c r="E65" s="3">
        <v>0</v>
      </c>
      <c r="F65" s="5"/>
    </row>
    <row r="66" spans="1:6" x14ac:dyDescent="0.25">
      <c r="A66" s="4" t="s">
        <v>233</v>
      </c>
      <c r="B66" s="138" t="s">
        <v>313</v>
      </c>
      <c r="C66" s="4" t="s">
        <v>314</v>
      </c>
      <c r="D66" s="165" t="s">
        <v>182</v>
      </c>
      <c r="E66" s="3">
        <v>8.41</v>
      </c>
      <c r="F66" s="5"/>
    </row>
    <row r="67" spans="1:6" x14ac:dyDescent="0.25">
      <c r="A67" s="4" t="s">
        <v>231</v>
      </c>
      <c r="B67" s="138" t="s">
        <v>315</v>
      </c>
      <c r="C67" s="4" t="s">
        <v>221</v>
      </c>
      <c r="D67" s="165" t="s">
        <v>183</v>
      </c>
      <c r="E67" s="3">
        <v>0</v>
      </c>
      <c r="F67" s="5"/>
    </row>
    <row r="68" spans="1:6" x14ac:dyDescent="0.25">
      <c r="A68" s="4" t="s">
        <v>233</v>
      </c>
      <c r="B68" s="138" t="s">
        <v>316</v>
      </c>
      <c r="C68" s="4" t="s">
        <v>317</v>
      </c>
      <c r="D68" s="165" t="s">
        <v>183</v>
      </c>
      <c r="E68" s="3">
        <v>6.79</v>
      </c>
      <c r="F68" s="5"/>
    </row>
    <row r="69" spans="1:6" x14ac:dyDescent="0.25">
      <c r="A69" s="4" t="s">
        <v>231</v>
      </c>
      <c r="B69" s="138" t="s">
        <v>318</v>
      </c>
      <c r="C69" s="4" t="s">
        <v>222</v>
      </c>
      <c r="D69" s="165" t="s">
        <v>181</v>
      </c>
      <c r="E69" s="3">
        <v>0</v>
      </c>
      <c r="F69" s="5"/>
    </row>
    <row r="70" spans="1:6" x14ac:dyDescent="0.25">
      <c r="A70" s="4" t="s">
        <v>233</v>
      </c>
      <c r="B70" s="138" t="s">
        <v>319</v>
      </c>
      <c r="C70" s="4" t="s">
        <v>320</v>
      </c>
      <c r="D70" s="165" t="s">
        <v>183</v>
      </c>
      <c r="E70" s="3">
        <v>20.28</v>
      </c>
      <c r="F70" s="5"/>
    </row>
    <row r="71" spans="1:6" x14ac:dyDescent="0.25">
      <c r="A71" s="4" t="s">
        <v>231</v>
      </c>
      <c r="B71" s="138" t="s">
        <v>321</v>
      </c>
      <c r="C71" s="4" t="s">
        <v>223</v>
      </c>
      <c r="D71" s="165" t="s">
        <v>183</v>
      </c>
      <c r="E71" s="3">
        <v>0</v>
      </c>
      <c r="F71" s="5"/>
    </row>
    <row r="72" spans="1:6" x14ac:dyDescent="0.25">
      <c r="A72" s="4" t="s">
        <v>233</v>
      </c>
      <c r="B72" s="138" t="s">
        <v>322</v>
      </c>
      <c r="C72" s="4" t="s">
        <v>323</v>
      </c>
      <c r="D72" s="165" t="s">
        <v>183</v>
      </c>
      <c r="E72" s="3">
        <v>6.39</v>
      </c>
    </row>
    <row r="73" spans="1:6" x14ac:dyDescent="0.25">
      <c r="A73" s="4" t="s">
        <v>231</v>
      </c>
      <c r="B73" s="138" t="s">
        <v>324</v>
      </c>
      <c r="C73" s="4" t="s">
        <v>224</v>
      </c>
      <c r="D73" s="165" t="s">
        <v>183</v>
      </c>
      <c r="E73" s="3">
        <v>0</v>
      </c>
    </row>
    <row r="74" spans="1:6" x14ac:dyDescent="0.25">
      <c r="A74" s="4" t="s">
        <v>233</v>
      </c>
      <c r="B74" s="138" t="s">
        <v>325</v>
      </c>
      <c r="C74" s="4" t="s">
        <v>225</v>
      </c>
      <c r="D74" s="165" t="s">
        <v>183</v>
      </c>
      <c r="E74" s="3">
        <v>3.13</v>
      </c>
    </row>
    <row r="75" spans="1:6" x14ac:dyDescent="0.25">
      <c r="A75" s="4" t="s">
        <v>231</v>
      </c>
      <c r="B75" s="138" t="s">
        <v>326</v>
      </c>
      <c r="C75" s="4" t="s">
        <v>327</v>
      </c>
      <c r="D75" s="165" t="s">
        <v>181</v>
      </c>
      <c r="E75" s="3">
        <v>0.85</v>
      </c>
    </row>
    <row r="76" spans="1:6" x14ac:dyDescent="0.25">
      <c r="A76" s="4" t="s">
        <v>231</v>
      </c>
      <c r="B76" s="138" t="s">
        <v>328</v>
      </c>
      <c r="C76" s="4" t="s">
        <v>329</v>
      </c>
      <c r="D76" s="165" t="s">
        <v>183</v>
      </c>
      <c r="E76" s="3">
        <v>1.55</v>
      </c>
    </row>
    <row r="77" spans="1:6" x14ac:dyDescent="0.25">
      <c r="A77" s="4" t="s">
        <v>231</v>
      </c>
      <c r="B77" s="138" t="s">
        <v>330</v>
      </c>
      <c r="C77" s="4" t="s">
        <v>331</v>
      </c>
      <c r="D77" s="165" t="s">
        <v>183</v>
      </c>
      <c r="E77" s="3">
        <v>2.1800000000000002</v>
      </c>
    </row>
    <row r="78" spans="1:6" x14ac:dyDescent="0.25">
      <c r="A78" s="4" t="s">
        <v>231</v>
      </c>
      <c r="B78" s="138" t="s">
        <v>332</v>
      </c>
      <c r="C78" s="4" t="s">
        <v>333</v>
      </c>
      <c r="D78" s="165" t="s">
        <v>181</v>
      </c>
      <c r="E78" s="3">
        <v>0.11700000000000001</v>
      </c>
    </row>
    <row r="79" spans="1:6" x14ac:dyDescent="0.25">
      <c r="A79" s="4" t="s">
        <v>231</v>
      </c>
      <c r="B79" s="138" t="s">
        <v>334</v>
      </c>
      <c r="C79" s="4" t="s">
        <v>335</v>
      </c>
      <c r="D79" s="165" t="s">
        <v>181</v>
      </c>
      <c r="E79" s="3">
        <v>0.21</v>
      </c>
    </row>
    <row r="80" spans="1:6" x14ac:dyDescent="0.25">
      <c r="A80" s="4" t="s">
        <v>231</v>
      </c>
      <c r="B80" s="138" t="s">
        <v>336</v>
      </c>
      <c r="C80" s="4" t="s">
        <v>337</v>
      </c>
      <c r="D80" s="165" t="s">
        <v>181</v>
      </c>
      <c r="E80" s="3">
        <v>0.25700000000000001</v>
      </c>
    </row>
    <row r="81" spans="1:5" x14ac:dyDescent="0.25">
      <c r="A81" s="4" t="s">
        <v>231</v>
      </c>
      <c r="B81" s="138" t="s">
        <v>338</v>
      </c>
      <c r="C81" s="4" t="s">
        <v>339</v>
      </c>
      <c r="D81" s="165" t="s">
        <v>181</v>
      </c>
      <c r="E81" s="3">
        <v>0.246</v>
      </c>
    </row>
    <row r="82" spans="1:5" x14ac:dyDescent="0.25">
      <c r="A82" s="4" t="s">
        <v>231</v>
      </c>
      <c r="B82" s="138" t="s">
        <v>340</v>
      </c>
      <c r="C82" s="4" t="s">
        <v>341</v>
      </c>
      <c r="D82" s="165" t="s">
        <v>181</v>
      </c>
      <c r="E82" s="3">
        <v>0.23</v>
      </c>
    </row>
    <row r="83" spans="1:5" x14ac:dyDescent="0.25">
      <c r="A83" s="4" t="s">
        <v>231</v>
      </c>
      <c r="B83" s="138" t="s">
        <v>342</v>
      </c>
      <c r="C83" s="4" t="s">
        <v>226</v>
      </c>
      <c r="D83" s="165" t="s">
        <v>183</v>
      </c>
      <c r="E83" s="3">
        <v>0.21199999999999999</v>
      </c>
    </row>
    <row r="84" spans="1:5" x14ac:dyDescent="0.25">
      <c r="A84" s="4" t="s">
        <v>231</v>
      </c>
      <c r="B84" s="138" t="s">
        <v>343</v>
      </c>
      <c r="C84" s="4" t="s">
        <v>344</v>
      </c>
      <c r="D84" s="165" t="s">
        <v>183</v>
      </c>
      <c r="E84" s="3">
        <v>0.3</v>
      </c>
    </row>
    <row r="85" spans="1:5" x14ac:dyDescent="0.25">
      <c r="A85" s="4" t="s">
        <v>231</v>
      </c>
      <c r="B85" s="138" t="s">
        <v>345</v>
      </c>
      <c r="C85" s="4" t="s">
        <v>346</v>
      </c>
      <c r="D85" s="165" t="s">
        <v>183</v>
      </c>
      <c r="E85" s="3">
        <v>5.8999999999999997E-2</v>
      </c>
    </row>
    <row r="86" spans="1:5" x14ac:dyDescent="0.25">
      <c r="A86" s="4" t="s">
        <v>231</v>
      </c>
      <c r="B86" s="138" t="s">
        <v>347</v>
      </c>
      <c r="C86" s="4" t="s">
        <v>348</v>
      </c>
      <c r="D86" s="165" t="s">
        <v>181</v>
      </c>
      <c r="E86" s="3">
        <v>0.76300000000000001</v>
      </c>
    </row>
    <row r="87" spans="1:5" x14ac:dyDescent="0.25">
      <c r="A87" s="4" t="s">
        <v>231</v>
      </c>
      <c r="B87" s="138" t="s">
        <v>349</v>
      </c>
      <c r="C87" s="4" t="s">
        <v>350</v>
      </c>
      <c r="D87" s="165" t="s">
        <v>183</v>
      </c>
      <c r="E87" s="3">
        <v>2.89</v>
      </c>
    </row>
    <row r="88" spans="1:5" x14ac:dyDescent="0.25">
      <c r="A88" s="4" t="s">
        <v>227</v>
      </c>
      <c r="B88" s="138" t="s">
        <v>351</v>
      </c>
      <c r="C88" s="4" t="s">
        <v>352</v>
      </c>
      <c r="D88" s="165" t="s">
        <v>183</v>
      </c>
      <c r="E88" s="3">
        <v>11.77</v>
      </c>
    </row>
    <row r="89" spans="1:5" x14ac:dyDescent="0.25">
      <c r="A89" s="4" t="s">
        <v>227</v>
      </c>
      <c r="B89" s="138" t="s">
        <v>297</v>
      </c>
      <c r="C89" s="4" t="s">
        <v>298</v>
      </c>
      <c r="D89" s="165" t="s">
        <v>181</v>
      </c>
      <c r="E89" s="3">
        <v>0.38800000000000001</v>
      </c>
    </row>
    <row r="90" spans="1:5" x14ac:dyDescent="0.25">
      <c r="A90" s="4" t="s">
        <v>227</v>
      </c>
      <c r="B90" s="138" t="s">
        <v>353</v>
      </c>
      <c r="C90" s="4" t="s">
        <v>354</v>
      </c>
      <c r="D90" s="165" t="s">
        <v>181</v>
      </c>
      <c r="E90" s="3">
        <v>0.88</v>
      </c>
    </row>
    <row r="91" spans="1:5" x14ac:dyDescent="0.25">
      <c r="A91" s="4" t="s">
        <v>227</v>
      </c>
      <c r="B91" s="138" t="s">
        <v>355</v>
      </c>
      <c r="C91" s="4" t="s">
        <v>356</v>
      </c>
      <c r="D91" s="165" t="s">
        <v>181</v>
      </c>
      <c r="E91" s="3">
        <v>0.127</v>
      </c>
    </row>
    <row r="92" spans="1:5" x14ac:dyDescent="0.25">
      <c r="A92" s="4" t="s">
        <v>227</v>
      </c>
      <c r="B92" s="138" t="s">
        <v>357</v>
      </c>
      <c r="C92" s="4" t="s">
        <v>358</v>
      </c>
      <c r="D92" s="165" t="s">
        <v>181</v>
      </c>
      <c r="E92" s="3">
        <v>0.26800000000000002</v>
      </c>
    </row>
    <row r="93" spans="1:5" x14ac:dyDescent="0.25">
      <c r="A93" s="4" t="s">
        <v>227</v>
      </c>
      <c r="B93" s="138" t="s">
        <v>359</v>
      </c>
      <c r="C93" s="4" t="s">
        <v>360</v>
      </c>
      <c r="D93" s="165" t="s">
        <v>183</v>
      </c>
      <c r="E93" s="3">
        <v>0.13</v>
      </c>
    </row>
    <row r="94" spans="1:5" x14ac:dyDescent="0.25">
      <c r="A94" s="4" t="s">
        <v>227</v>
      </c>
      <c r="B94" s="138" t="s">
        <v>361</v>
      </c>
      <c r="C94" s="4" t="s">
        <v>362</v>
      </c>
      <c r="D94" s="165" t="s">
        <v>181</v>
      </c>
      <c r="E94" s="3">
        <v>0.11</v>
      </c>
    </row>
    <row r="95" spans="1:5" x14ac:dyDescent="0.25">
      <c r="A95" s="4" t="s">
        <v>227</v>
      </c>
      <c r="B95" s="138" t="s">
        <v>363</v>
      </c>
      <c r="C95" s="4" t="s">
        <v>364</v>
      </c>
      <c r="D95" s="165" t="s">
        <v>183</v>
      </c>
      <c r="E95" s="3">
        <v>20.55</v>
      </c>
    </row>
    <row r="96" spans="1:5" x14ac:dyDescent="0.25">
      <c r="A96" s="4" t="s">
        <v>227</v>
      </c>
      <c r="B96" s="138" t="s">
        <v>365</v>
      </c>
      <c r="C96" s="4" t="s">
        <v>366</v>
      </c>
      <c r="D96" s="165" t="s">
        <v>183</v>
      </c>
      <c r="E96" s="3">
        <v>12.06</v>
      </c>
    </row>
    <row r="97" spans="1:5" x14ac:dyDescent="0.25">
      <c r="A97" s="4" t="s">
        <v>227</v>
      </c>
      <c r="B97" s="138" t="s">
        <v>367</v>
      </c>
      <c r="C97" s="4" t="s">
        <v>368</v>
      </c>
      <c r="D97" s="165" t="s">
        <v>183</v>
      </c>
      <c r="E97" s="3">
        <v>9.41</v>
      </c>
    </row>
    <row r="98" spans="1:5" x14ac:dyDescent="0.25">
      <c r="A98" s="4" t="s">
        <v>227</v>
      </c>
      <c r="B98" s="138" t="s">
        <v>369</v>
      </c>
      <c r="C98" s="4" t="s">
        <v>370</v>
      </c>
      <c r="D98" s="165" t="s">
        <v>183</v>
      </c>
      <c r="E98" s="3">
        <v>3.2050000000000001</v>
      </c>
    </row>
    <row r="99" spans="1:5" x14ac:dyDescent="0.25">
      <c r="A99" s="4"/>
      <c r="B99" s="138"/>
      <c r="C99" s="4"/>
      <c r="D99" s="165"/>
      <c r="E99" s="3"/>
    </row>
    <row r="100" spans="1:5" x14ac:dyDescent="0.25">
      <c r="A100" s="4"/>
      <c r="B100" s="138"/>
      <c r="C100" s="4"/>
      <c r="D100" s="165"/>
      <c r="E100" s="3"/>
    </row>
    <row r="101" spans="1:5" x14ac:dyDescent="0.25">
      <c r="A101" s="4"/>
      <c r="B101" s="138"/>
      <c r="C101" s="4"/>
      <c r="D101" s="165"/>
      <c r="E101" s="3"/>
    </row>
    <row r="102" spans="1:5" x14ac:dyDescent="0.25">
      <c r="A102" s="4"/>
      <c r="B102" s="138"/>
      <c r="C102" s="4"/>
      <c r="D102" s="165"/>
      <c r="E102" s="3"/>
    </row>
    <row r="103" spans="1:5" x14ac:dyDescent="0.25">
      <c r="A103" s="4"/>
      <c r="B103" s="138"/>
      <c r="C103" s="4"/>
      <c r="D103" s="165"/>
      <c r="E103" s="3"/>
    </row>
    <row r="104" spans="1:5" x14ac:dyDescent="0.25">
      <c r="A104" s="4"/>
      <c r="B104" s="138"/>
      <c r="C104" s="4"/>
      <c r="D104" s="165"/>
      <c r="E104" s="3"/>
    </row>
    <row r="105" spans="1:5" x14ac:dyDescent="0.25">
      <c r="A105" s="4"/>
      <c r="B105" s="138"/>
      <c r="C105" s="4"/>
      <c r="D105" s="165"/>
      <c r="E105" s="3"/>
    </row>
    <row r="106" spans="1:5" x14ac:dyDescent="0.25">
      <c r="A106" s="4"/>
      <c r="B106" s="138"/>
      <c r="C106" s="4"/>
      <c r="D106" s="165"/>
      <c r="E106" s="3"/>
    </row>
    <row r="107" spans="1:5" x14ac:dyDescent="0.25">
      <c r="A107" s="4"/>
      <c r="B107" s="138"/>
      <c r="C107" s="4"/>
      <c r="D107" s="165"/>
      <c r="E107" s="3"/>
    </row>
    <row r="108" spans="1:5" x14ac:dyDescent="0.25">
      <c r="A108" s="4"/>
      <c r="B108" s="138"/>
      <c r="C108" s="4"/>
      <c r="D108" s="165"/>
      <c r="E108" s="3"/>
    </row>
    <row r="109" spans="1:5" x14ac:dyDescent="0.25">
      <c r="A109" s="4"/>
      <c r="B109" s="138"/>
      <c r="C109" s="4"/>
      <c r="D109" s="165"/>
      <c r="E109" s="3"/>
    </row>
    <row r="110" spans="1:5" x14ac:dyDescent="0.25">
      <c r="A110" s="4"/>
      <c r="B110" s="138"/>
      <c r="C110" s="4"/>
      <c r="D110" s="165"/>
      <c r="E110" s="3"/>
    </row>
    <row r="111" spans="1:5" x14ac:dyDescent="0.25">
      <c r="A111" s="4"/>
      <c r="B111" s="138"/>
      <c r="C111" s="4"/>
      <c r="D111" s="165"/>
      <c r="E111" s="3"/>
    </row>
    <row r="112" spans="1:5" x14ac:dyDescent="0.25">
      <c r="A112" s="4"/>
      <c r="B112" s="138"/>
      <c r="C112" s="4"/>
      <c r="D112" s="165"/>
      <c r="E112" s="3"/>
    </row>
    <row r="113" spans="1:5" x14ac:dyDescent="0.25">
      <c r="A113" s="4"/>
      <c r="B113" s="138"/>
      <c r="C113" s="4"/>
      <c r="D113" s="165"/>
      <c r="E113" s="3"/>
    </row>
    <row r="114" spans="1:5" x14ac:dyDescent="0.25">
      <c r="A114" s="4"/>
      <c r="B114" s="138"/>
      <c r="C114" s="4"/>
      <c r="D114" s="165"/>
      <c r="E114" s="3"/>
    </row>
    <row r="115" spans="1:5" x14ac:dyDescent="0.25">
      <c r="A115" s="4"/>
      <c r="B115" s="138"/>
      <c r="C115" s="4"/>
      <c r="D115" s="165"/>
      <c r="E115" s="3"/>
    </row>
    <row r="116" spans="1:5" x14ac:dyDescent="0.25">
      <c r="A116" s="4"/>
      <c r="B116" s="138"/>
      <c r="C116" s="4"/>
      <c r="D116" s="165"/>
      <c r="E116" s="3"/>
    </row>
    <row r="117" spans="1:5" x14ac:dyDescent="0.25">
      <c r="A117" s="4"/>
      <c r="B117" s="138"/>
      <c r="C117" s="4"/>
      <c r="D117" s="165"/>
      <c r="E117" s="3"/>
    </row>
    <row r="118" spans="1:5" x14ac:dyDescent="0.25">
      <c r="A118" s="4"/>
      <c r="B118" s="138"/>
      <c r="C118" s="4"/>
      <c r="D118" s="165"/>
      <c r="E118" s="3"/>
    </row>
    <row r="119" spans="1:5" x14ac:dyDescent="0.25">
      <c r="A119" s="4"/>
      <c r="B119" s="138"/>
      <c r="C119" s="4"/>
      <c r="D119" s="165"/>
      <c r="E119" s="3"/>
    </row>
    <row r="120" spans="1:5" x14ac:dyDescent="0.25">
      <c r="A120" s="4"/>
      <c r="B120" s="138"/>
      <c r="C120" s="4"/>
      <c r="D120" s="165"/>
      <c r="E120" s="3"/>
    </row>
    <row r="121" spans="1:5" x14ac:dyDescent="0.25">
      <c r="A121" s="4"/>
      <c r="B121" s="138"/>
      <c r="C121" s="4"/>
      <c r="D121" s="165"/>
      <c r="E121" s="3"/>
    </row>
    <row r="122" spans="1:5" x14ac:dyDescent="0.25">
      <c r="A122" s="4"/>
      <c r="B122" s="138"/>
      <c r="C122" s="4"/>
      <c r="D122" s="165"/>
      <c r="E122" s="3"/>
    </row>
    <row r="123" spans="1:5" x14ac:dyDescent="0.25">
      <c r="A123" s="4"/>
      <c r="B123" s="138"/>
      <c r="C123" s="4"/>
      <c r="D123" s="165"/>
      <c r="E123" s="3"/>
    </row>
    <row r="124" spans="1:5" x14ac:dyDescent="0.25">
      <c r="A124" s="4"/>
      <c r="B124" s="138"/>
      <c r="C124" s="4"/>
      <c r="D124" s="165"/>
      <c r="E124" s="3"/>
    </row>
    <row r="125" spans="1:5" x14ac:dyDescent="0.25">
      <c r="A125" s="4"/>
      <c r="B125" s="138"/>
      <c r="C125" s="4"/>
      <c r="D125" s="165"/>
      <c r="E125" s="3"/>
    </row>
    <row r="126" spans="1:5" x14ac:dyDescent="0.25">
      <c r="A126" s="4"/>
      <c r="B126" s="138"/>
      <c r="C126" s="4"/>
      <c r="D126" s="165"/>
      <c r="E126" s="3"/>
    </row>
    <row r="127" spans="1:5" x14ac:dyDescent="0.25">
      <c r="A127" s="4"/>
      <c r="B127" s="138"/>
      <c r="C127" s="4"/>
      <c r="D127" s="165"/>
      <c r="E127" s="3"/>
    </row>
    <row r="128" spans="1:5" x14ac:dyDescent="0.25">
      <c r="A128" s="4"/>
      <c r="B128" s="138"/>
      <c r="C128" s="4"/>
      <c r="D128" s="165"/>
      <c r="E128" s="3"/>
    </row>
    <row r="129" spans="1:5" x14ac:dyDescent="0.25">
      <c r="A129" s="4"/>
      <c r="B129" s="138"/>
      <c r="C129" s="4"/>
      <c r="D129" s="165"/>
      <c r="E129" s="3"/>
    </row>
    <row r="130" spans="1:5" x14ac:dyDescent="0.25">
      <c r="A130" s="4"/>
      <c r="B130" s="138"/>
      <c r="C130" s="4"/>
      <c r="D130" s="165"/>
      <c r="E130" s="3"/>
    </row>
    <row r="131" spans="1:5" x14ac:dyDescent="0.25">
      <c r="A131" s="4"/>
      <c r="B131" s="138"/>
      <c r="C131" s="4"/>
      <c r="D131" s="165"/>
      <c r="E131" s="3"/>
    </row>
    <row r="132" spans="1:5" x14ac:dyDescent="0.25">
      <c r="A132" s="4"/>
      <c r="B132" s="138"/>
      <c r="C132" s="4"/>
      <c r="D132" s="165"/>
      <c r="E132" s="3"/>
    </row>
    <row r="133" spans="1:5" x14ac:dyDescent="0.25">
      <c r="A133" s="4"/>
      <c r="B133" s="138"/>
      <c r="C133" s="4"/>
      <c r="D133" s="165"/>
      <c r="E133" s="3"/>
    </row>
    <row r="134" spans="1:5" x14ac:dyDescent="0.25">
      <c r="A134" s="4"/>
      <c r="B134" s="138"/>
      <c r="C134" s="4"/>
      <c r="D134" s="165"/>
      <c r="E134" s="3"/>
    </row>
    <row r="135" spans="1:5" x14ac:dyDescent="0.25">
      <c r="A135" s="4"/>
      <c r="B135" s="138"/>
      <c r="C135" s="4"/>
      <c r="D135" s="165"/>
      <c r="E135" s="3"/>
    </row>
    <row r="136" spans="1:5" x14ac:dyDescent="0.25">
      <c r="A136" s="4"/>
      <c r="B136" s="138"/>
      <c r="C136" s="4"/>
      <c r="D136" s="165"/>
      <c r="E136" s="3"/>
    </row>
    <row r="137" spans="1:5" x14ac:dyDescent="0.25">
      <c r="A137" s="4"/>
      <c r="B137" s="138"/>
      <c r="C137" s="4"/>
      <c r="D137" s="165"/>
      <c r="E137" s="3"/>
    </row>
    <row r="138" spans="1:5" x14ac:dyDescent="0.25">
      <c r="A138" s="4"/>
      <c r="B138" s="138"/>
      <c r="C138" s="4"/>
      <c r="D138" s="165"/>
      <c r="E138" s="3"/>
    </row>
    <row r="139" spans="1:5" x14ac:dyDescent="0.25">
      <c r="A139" s="4"/>
      <c r="B139" s="139"/>
      <c r="C139" s="4"/>
      <c r="D139" s="165"/>
      <c r="E139" s="3"/>
    </row>
    <row r="140" spans="1:5" x14ac:dyDescent="0.25">
      <c r="A140" s="4"/>
      <c r="B140" s="138"/>
      <c r="C140" s="4"/>
      <c r="D140" s="165"/>
      <c r="E140" s="3"/>
    </row>
    <row r="141" spans="1:5" x14ac:dyDescent="0.25">
      <c r="A141" s="4"/>
      <c r="B141" s="138"/>
      <c r="C141" s="4"/>
      <c r="D141" s="165"/>
      <c r="E141" s="3"/>
    </row>
    <row r="142" spans="1:5" x14ac:dyDescent="0.25">
      <c r="A142" s="4"/>
      <c r="B142" s="138"/>
      <c r="C142" s="4"/>
      <c r="D142" s="165"/>
      <c r="E142" s="3"/>
    </row>
    <row r="143" spans="1:5" x14ac:dyDescent="0.25">
      <c r="A143" s="4"/>
      <c r="B143" s="138"/>
      <c r="C143" s="4"/>
      <c r="D143" s="165"/>
      <c r="E143" s="3"/>
    </row>
    <row r="144" spans="1:5" x14ac:dyDescent="0.25">
      <c r="A144" s="159"/>
      <c r="B144" s="138"/>
      <c r="C144" s="4"/>
      <c r="D144" s="165"/>
      <c r="E144" s="3"/>
    </row>
    <row r="145" spans="1:5" x14ac:dyDescent="0.25">
      <c r="A145" s="159"/>
      <c r="B145" s="138"/>
      <c r="C145" s="4"/>
      <c r="D145" s="165"/>
      <c r="E145" s="3"/>
    </row>
    <row r="146" spans="1:5" x14ac:dyDescent="0.25">
      <c r="A146" s="159"/>
      <c r="B146" s="138"/>
      <c r="C146" s="4"/>
      <c r="D146" s="165"/>
      <c r="E146" s="3"/>
    </row>
    <row r="147" spans="1:5" x14ac:dyDescent="0.25">
      <c r="A147" s="159"/>
      <c r="B147" s="138"/>
      <c r="C147" s="4"/>
      <c r="D147" s="165"/>
      <c r="E147" s="3"/>
    </row>
    <row r="148" spans="1:5" x14ac:dyDescent="0.25">
      <c r="A148" s="159"/>
      <c r="B148" s="138"/>
      <c r="C148" s="4"/>
      <c r="D148" s="165"/>
      <c r="E148" s="3"/>
    </row>
    <row r="149" spans="1:5" x14ac:dyDescent="0.25">
      <c r="A149" s="159"/>
      <c r="B149" s="138"/>
      <c r="C149" s="4"/>
      <c r="D149" s="165"/>
      <c r="E149" s="3"/>
    </row>
    <row r="150" spans="1:5" x14ac:dyDescent="0.25">
      <c r="A150" s="159"/>
      <c r="B150" s="138"/>
      <c r="C150" s="4"/>
      <c r="D150" s="165"/>
      <c r="E150" s="3"/>
    </row>
    <row r="151" spans="1:5" x14ac:dyDescent="0.25">
      <c r="A151" s="159"/>
      <c r="B151" s="138"/>
      <c r="C151" s="4"/>
      <c r="D151" s="165"/>
      <c r="E151" s="3"/>
    </row>
    <row r="152" spans="1:5" x14ac:dyDescent="0.25">
      <c r="A152" s="159"/>
      <c r="B152" s="138"/>
      <c r="C152" s="4"/>
      <c r="D152" s="165"/>
      <c r="E152" s="3"/>
    </row>
    <row r="153" spans="1:5" x14ac:dyDescent="0.25">
      <c r="A153" s="159"/>
      <c r="B153" s="138"/>
      <c r="C153" s="4"/>
      <c r="D153" s="165"/>
      <c r="E153" s="3"/>
    </row>
    <row r="154" spans="1:5" x14ac:dyDescent="0.25">
      <c r="A154" s="159"/>
      <c r="B154" s="138"/>
      <c r="C154" s="4"/>
      <c r="D154" s="165"/>
      <c r="E154" s="3"/>
    </row>
    <row r="155" spans="1:5" x14ac:dyDescent="0.25">
      <c r="A155" s="159"/>
      <c r="B155" s="138"/>
      <c r="C155" s="4"/>
      <c r="D155" s="165"/>
      <c r="E155" s="3"/>
    </row>
    <row r="156" spans="1:5" x14ac:dyDescent="0.25">
      <c r="A156" s="159"/>
      <c r="B156" s="138"/>
      <c r="C156" s="4"/>
      <c r="D156" s="165"/>
      <c r="E156" s="3"/>
    </row>
    <row r="157" spans="1:5" x14ac:dyDescent="0.25">
      <c r="A157" s="159"/>
      <c r="B157" s="138"/>
      <c r="C157" s="4"/>
      <c r="D157" s="165"/>
      <c r="E157" s="3"/>
    </row>
    <row r="158" spans="1:5" x14ac:dyDescent="0.25">
      <c r="A158" s="159"/>
      <c r="B158" s="138"/>
      <c r="C158" s="4"/>
      <c r="D158" s="165"/>
      <c r="E158" s="3"/>
    </row>
    <row r="159" spans="1:5" x14ac:dyDescent="0.25">
      <c r="A159" s="159"/>
      <c r="B159" s="138"/>
      <c r="C159" s="4"/>
      <c r="D159" s="165"/>
      <c r="E159" s="3"/>
    </row>
    <row r="160" spans="1:5" x14ac:dyDescent="0.25">
      <c r="A160" s="159"/>
      <c r="B160" s="138"/>
      <c r="C160" s="4"/>
      <c r="D160" s="165"/>
      <c r="E160" s="3"/>
    </row>
    <row r="161" spans="1:5" x14ac:dyDescent="0.25">
      <c r="A161" s="159"/>
      <c r="B161" s="138"/>
      <c r="C161" s="4"/>
      <c r="D161" s="165"/>
      <c r="E161" s="3"/>
    </row>
    <row r="162" spans="1:5" x14ac:dyDescent="0.25">
      <c r="A162" s="159"/>
      <c r="B162" s="138"/>
      <c r="C162" s="4"/>
      <c r="D162" s="165"/>
      <c r="E162" s="3"/>
    </row>
    <row r="163" spans="1:5" x14ac:dyDescent="0.25">
      <c r="A163" s="159"/>
      <c r="B163" s="138"/>
      <c r="C163" s="4"/>
      <c r="D163" s="165"/>
      <c r="E163" s="3"/>
    </row>
    <row r="164" spans="1:5" x14ac:dyDescent="0.25">
      <c r="A164" s="159"/>
      <c r="B164" s="138"/>
      <c r="C164" s="4"/>
      <c r="D164" s="165"/>
      <c r="E164" s="3"/>
    </row>
    <row r="165" spans="1:5" x14ac:dyDescent="0.25">
      <c r="A165" s="159"/>
      <c r="B165" s="138"/>
      <c r="C165" s="4"/>
      <c r="D165" s="165"/>
      <c r="E165" s="3"/>
    </row>
    <row r="166" spans="1:5" x14ac:dyDescent="0.25">
      <c r="A166" s="159"/>
      <c r="B166" s="138"/>
      <c r="C166" s="4"/>
      <c r="D166" s="165"/>
      <c r="E166" s="3"/>
    </row>
    <row r="167" spans="1:5" x14ac:dyDescent="0.25">
      <c r="A167" s="159"/>
      <c r="B167" s="138"/>
      <c r="C167" s="4"/>
      <c r="D167" s="165"/>
      <c r="E167" s="3"/>
    </row>
    <row r="168" spans="1:5" x14ac:dyDescent="0.25">
      <c r="A168" s="159"/>
      <c r="B168" s="138"/>
      <c r="C168" s="4"/>
      <c r="D168" s="165"/>
      <c r="E168" s="3"/>
    </row>
    <row r="169" spans="1:5" x14ac:dyDescent="0.25">
      <c r="A169" s="159"/>
      <c r="B169" s="138"/>
      <c r="C169" s="4"/>
      <c r="D169" s="165"/>
      <c r="E169" s="3"/>
    </row>
    <row r="170" spans="1:5" x14ac:dyDescent="0.25">
      <c r="A170" s="159"/>
      <c r="B170" s="138"/>
      <c r="C170" s="4"/>
      <c r="D170" s="165"/>
      <c r="E170" s="3"/>
    </row>
    <row r="171" spans="1:5" x14ac:dyDescent="0.25">
      <c r="A171" s="159"/>
      <c r="B171" s="138"/>
      <c r="C171" s="4"/>
      <c r="D171" s="165"/>
      <c r="E171" s="3"/>
    </row>
    <row r="172" spans="1:5" x14ac:dyDescent="0.25">
      <c r="A172" s="159"/>
      <c r="B172" s="138"/>
      <c r="C172" s="4"/>
      <c r="D172" s="165"/>
      <c r="E172" s="3"/>
    </row>
    <row r="173" spans="1:5" x14ac:dyDescent="0.25">
      <c r="A173" s="159"/>
      <c r="B173" s="138"/>
      <c r="C173" s="4"/>
      <c r="D173" s="165"/>
      <c r="E173" s="3"/>
    </row>
    <row r="174" spans="1:5" x14ac:dyDescent="0.25">
      <c r="A174" s="159"/>
      <c r="B174" s="138"/>
      <c r="C174" s="4"/>
      <c r="D174" s="165"/>
      <c r="E174" s="3"/>
    </row>
    <row r="175" spans="1:5" x14ac:dyDescent="0.25">
      <c r="A175" s="159"/>
      <c r="B175" s="138"/>
      <c r="C175" s="4"/>
      <c r="D175" s="165"/>
      <c r="E175" s="3"/>
    </row>
    <row r="176" spans="1:5" x14ac:dyDescent="0.25">
      <c r="A176" s="159"/>
      <c r="B176" s="138"/>
      <c r="C176" s="4"/>
      <c r="D176" s="165"/>
      <c r="E176" s="3"/>
    </row>
    <row r="177" spans="1:5" x14ac:dyDescent="0.25">
      <c r="A177" s="159"/>
      <c r="B177" s="138"/>
      <c r="C177" s="4"/>
      <c r="D177" s="165"/>
      <c r="E177" s="3"/>
    </row>
    <row r="178" spans="1:5" x14ac:dyDescent="0.25">
      <c r="A178" s="159"/>
      <c r="B178" s="138"/>
      <c r="C178" s="4"/>
      <c r="D178" s="165"/>
      <c r="E178" s="3"/>
    </row>
    <row r="179" spans="1:5" x14ac:dyDescent="0.25">
      <c r="A179" s="159"/>
      <c r="B179" s="138"/>
      <c r="C179" s="4"/>
      <c r="D179" s="165"/>
      <c r="E179" s="3"/>
    </row>
    <row r="180" spans="1:5" x14ac:dyDescent="0.25">
      <c r="A180" s="159"/>
      <c r="B180" s="138"/>
      <c r="C180" s="4"/>
      <c r="D180" s="165"/>
      <c r="E180" s="3"/>
    </row>
    <row r="181" spans="1:5" x14ac:dyDescent="0.25">
      <c r="A181" s="159"/>
      <c r="B181" s="138"/>
      <c r="C181" s="4"/>
      <c r="D181" s="165"/>
      <c r="E181" s="3"/>
    </row>
    <row r="182" spans="1:5" x14ac:dyDescent="0.25">
      <c r="A182" s="159"/>
      <c r="B182" s="138"/>
      <c r="C182" s="4"/>
      <c r="D182" s="165"/>
      <c r="E182" s="3"/>
    </row>
    <row r="183" spans="1:5" x14ac:dyDescent="0.25">
      <c r="A183" s="159"/>
      <c r="B183" s="138"/>
      <c r="C183" s="4"/>
      <c r="D183" s="165"/>
      <c r="E183" s="3"/>
    </row>
    <row r="184" spans="1:5" x14ac:dyDescent="0.25">
      <c r="A184" s="159"/>
      <c r="B184" s="138"/>
      <c r="C184" s="4"/>
      <c r="D184" s="165"/>
      <c r="E184" s="3"/>
    </row>
    <row r="185" spans="1:5" x14ac:dyDescent="0.25">
      <c r="A185" s="159"/>
      <c r="B185" s="138"/>
      <c r="C185" s="4"/>
      <c r="D185" s="165"/>
      <c r="E185" s="3"/>
    </row>
    <row r="186" spans="1:5" x14ac:dyDescent="0.25">
      <c r="A186" s="159"/>
      <c r="B186" s="138"/>
      <c r="C186" s="4"/>
      <c r="D186" s="165"/>
      <c r="E186" s="3"/>
    </row>
    <row r="187" spans="1:5" x14ac:dyDescent="0.25">
      <c r="A187" s="159"/>
      <c r="B187" s="138"/>
      <c r="C187" s="4"/>
      <c r="D187" s="165"/>
      <c r="E187" s="3"/>
    </row>
    <row r="188" spans="1:5" x14ac:dyDescent="0.25">
      <c r="A188" s="159"/>
      <c r="B188" s="138"/>
      <c r="C188" s="4"/>
      <c r="D188" s="165"/>
      <c r="E188" s="3"/>
    </row>
    <row r="189" spans="1:5" x14ac:dyDescent="0.25">
      <c r="A189" s="159"/>
      <c r="B189" s="138"/>
      <c r="C189" s="4"/>
      <c r="D189" s="165"/>
      <c r="E189" s="3"/>
    </row>
    <row r="190" spans="1:5" x14ac:dyDescent="0.25">
      <c r="A190" s="159"/>
      <c r="B190" s="138"/>
      <c r="C190" s="4"/>
      <c r="D190" s="165"/>
      <c r="E190" s="3"/>
    </row>
    <row r="191" spans="1:5" x14ac:dyDescent="0.25">
      <c r="A191" s="159"/>
      <c r="B191" s="138"/>
      <c r="C191" s="4"/>
      <c r="D191" s="165"/>
      <c r="E191" s="3"/>
    </row>
    <row r="192" spans="1:5" x14ac:dyDescent="0.25">
      <c r="A192" s="159"/>
      <c r="B192" s="138"/>
      <c r="C192" s="4"/>
      <c r="D192" s="165"/>
      <c r="E192" s="3"/>
    </row>
    <row r="193" spans="1:5" x14ac:dyDescent="0.25">
      <c r="A193" s="159"/>
      <c r="B193" s="138"/>
      <c r="C193" s="4"/>
      <c r="D193" s="165"/>
      <c r="E193" s="3"/>
    </row>
    <row r="194" spans="1:5" x14ac:dyDescent="0.25">
      <c r="A194" s="159"/>
      <c r="B194" s="138"/>
      <c r="C194" s="4"/>
      <c r="D194" s="165"/>
      <c r="E194" s="3"/>
    </row>
    <row r="195" spans="1:5" x14ac:dyDescent="0.25">
      <c r="A195" s="159"/>
      <c r="B195" s="138"/>
      <c r="C195" s="4"/>
      <c r="D195" s="165"/>
      <c r="E195" s="3"/>
    </row>
    <row r="196" spans="1:5" x14ac:dyDescent="0.25">
      <c r="A196" s="159"/>
      <c r="B196" s="138"/>
      <c r="C196" s="4"/>
      <c r="D196" s="165"/>
      <c r="E196" s="3"/>
    </row>
    <row r="197" spans="1:5" x14ac:dyDescent="0.25">
      <c r="A197" s="159"/>
      <c r="B197" s="138"/>
      <c r="C197" s="4"/>
      <c r="D197" s="165"/>
      <c r="E197" s="3"/>
    </row>
    <row r="198" spans="1:5" x14ac:dyDescent="0.25">
      <c r="A198" s="159"/>
      <c r="B198" s="138"/>
      <c r="C198" s="4"/>
      <c r="D198" s="165"/>
      <c r="E198" s="3"/>
    </row>
    <row r="199" spans="1:5" x14ac:dyDescent="0.25">
      <c r="A199" s="159"/>
      <c r="B199" s="138"/>
      <c r="C199" s="4"/>
      <c r="D199" s="165"/>
      <c r="E199" s="3"/>
    </row>
    <row r="200" spans="1:5" x14ac:dyDescent="0.25">
      <c r="A200" s="159"/>
      <c r="B200" s="138"/>
      <c r="C200" s="4"/>
      <c r="D200" s="165"/>
      <c r="E200" s="3"/>
    </row>
    <row r="201" spans="1:5" x14ac:dyDescent="0.25">
      <c r="A201" s="159"/>
      <c r="B201" s="138"/>
      <c r="C201" s="4"/>
      <c r="D201" s="165"/>
      <c r="E201" s="3"/>
    </row>
    <row r="202" spans="1:5" x14ac:dyDescent="0.25">
      <c r="A202" s="159"/>
      <c r="B202" s="138"/>
      <c r="C202" s="4"/>
      <c r="D202" s="165"/>
      <c r="E202" s="3"/>
    </row>
    <row r="203" spans="1:5" x14ac:dyDescent="0.25">
      <c r="A203" s="159"/>
      <c r="B203" s="138"/>
      <c r="C203" s="4"/>
      <c r="D203" s="165"/>
      <c r="E203" s="3"/>
    </row>
    <row r="204" spans="1:5" x14ac:dyDescent="0.25">
      <c r="A204" s="159"/>
      <c r="B204" s="138"/>
      <c r="C204" s="4"/>
      <c r="D204" s="165"/>
      <c r="E204" s="3"/>
    </row>
    <row r="205" spans="1:5" x14ac:dyDescent="0.25">
      <c r="A205" s="159"/>
      <c r="B205" s="138"/>
      <c r="C205" s="4"/>
      <c r="D205" s="165"/>
      <c r="E205" s="3"/>
    </row>
    <row r="206" spans="1:5" x14ac:dyDescent="0.25">
      <c r="A206" s="159"/>
      <c r="B206" s="138"/>
      <c r="C206" s="4"/>
      <c r="D206" s="165"/>
      <c r="E206" s="3"/>
    </row>
    <row r="207" spans="1:5" x14ac:dyDescent="0.25">
      <c r="A207" s="159"/>
      <c r="B207" s="138"/>
      <c r="C207" s="4"/>
      <c r="D207" s="165"/>
      <c r="E207" s="3"/>
    </row>
    <row r="208" spans="1:5" x14ac:dyDescent="0.25">
      <c r="A208" s="159"/>
      <c r="B208" s="138"/>
      <c r="C208" s="4"/>
      <c r="D208" s="165"/>
      <c r="E208" s="3"/>
    </row>
    <row r="209" spans="1:5" x14ac:dyDescent="0.25">
      <c r="A209" s="159"/>
      <c r="B209" s="138"/>
      <c r="C209" s="4"/>
      <c r="D209" s="165"/>
      <c r="E209" s="3"/>
    </row>
    <row r="210" spans="1:5" x14ac:dyDescent="0.25">
      <c r="A210" s="159"/>
      <c r="B210" s="138"/>
      <c r="C210" s="4"/>
      <c r="D210" s="165"/>
      <c r="E210" s="3"/>
    </row>
    <row r="211" spans="1:5" x14ac:dyDescent="0.25">
      <c r="A211" s="159"/>
      <c r="B211" s="138"/>
      <c r="C211" s="4"/>
      <c r="D211" s="165"/>
      <c r="E211" s="3"/>
    </row>
    <row r="212" spans="1:5" x14ac:dyDescent="0.25">
      <c r="A212" s="159"/>
      <c r="B212" s="138"/>
      <c r="C212" s="4"/>
      <c r="D212" s="165"/>
      <c r="E212" s="3"/>
    </row>
    <row r="213" spans="1:5" x14ac:dyDescent="0.25">
      <c r="A213" s="159"/>
      <c r="B213" s="138"/>
      <c r="C213" s="4"/>
      <c r="D213" s="165"/>
      <c r="E213" s="3"/>
    </row>
    <row r="214" spans="1:5" x14ac:dyDescent="0.25">
      <c r="A214" s="159"/>
      <c r="B214" s="138"/>
      <c r="C214" s="4"/>
      <c r="D214" s="165"/>
      <c r="E214" s="3"/>
    </row>
    <row r="215" spans="1:5" x14ac:dyDescent="0.25">
      <c r="A215" s="159"/>
      <c r="B215" s="138"/>
      <c r="C215" s="4"/>
      <c r="D215" s="165"/>
      <c r="E215" s="3"/>
    </row>
    <row r="216" spans="1:5" x14ac:dyDescent="0.25">
      <c r="A216" s="159"/>
      <c r="B216" s="138"/>
      <c r="C216" s="4"/>
      <c r="D216" s="165"/>
      <c r="E216" s="3"/>
    </row>
    <row r="217" spans="1:5" x14ac:dyDescent="0.25">
      <c r="A217" s="159"/>
      <c r="B217" s="138"/>
      <c r="C217" s="4"/>
      <c r="D217" s="165"/>
      <c r="E217" s="3"/>
    </row>
    <row r="218" spans="1:5" x14ac:dyDescent="0.25">
      <c r="A218" s="159"/>
      <c r="B218" s="138"/>
      <c r="C218" s="4"/>
      <c r="D218" s="165"/>
      <c r="E218" s="3"/>
    </row>
    <row r="219" spans="1:5" x14ac:dyDescent="0.25">
      <c r="A219" s="159"/>
      <c r="B219" s="138"/>
      <c r="C219" s="4"/>
      <c r="D219" s="165"/>
      <c r="E219" s="3"/>
    </row>
    <row r="220" spans="1:5" x14ac:dyDescent="0.25">
      <c r="A220" s="159"/>
      <c r="B220" s="138"/>
      <c r="C220" s="4"/>
      <c r="D220" s="165"/>
      <c r="E220" s="3"/>
    </row>
    <row r="221" spans="1:5" x14ac:dyDescent="0.25">
      <c r="A221" s="159"/>
      <c r="B221" s="138"/>
      <c r="C221" s="4"/>
      <c r="D221" s="165"/>
      <c r="E221" s="3"/>
    </row>
    <row r="222" spans="1:5" x14ac:dyDescent="0.25">
      <c r="A222" s="159"/>
      <c r="B222" s="138"/>
      <c r="C222" s="4"/>
      <c r="D222" s="165"/>
      <c r="E222" s="3"/>
    </row>
    <row r="223" spans="1:5" x14ac:dyDescent="0.25">
      <c r="A223" s="159"/>
      <c r="B223" s="138"/>
      <c r="C223" s="4"/>
      <c r="D223" s="165"/>
      <c r="E223" s="3"/>
    </row>
    <row r="224" spans="1:5" x14ac:dyDescent="0.25">
      <c r="A224" s="159"/>
      <c r="B224" s="138"/>
      <c r="C224" s="4"/>
      <c r="D224" s="165"/>
      <c r="E224" s="3"/>
    </row>
    <row r="225" spans="1:5" x14ac:dyDescent="0.25">
      <c r="A225" s="159"/>
      <c r="B225" s="138"/>
      <c r="C225" s="4"/>
      <c r="D225" s="165"/>
      <c r="E225" s="3"/>
    </row>
    <row r="226" spans="1:5" x14ac:dyDescent="0.25">
      <c r="A226" s="159"/>
      <c r="B226" s="138"/>
      <c r="C226" s="4"/>
      <c r="D226" s="165"/>
      <c r="E226" s="3"/>
    </row>
    <row r="227" spans="1:5" x14ac:dyDescent="0.25">
      <c r="A227" s="159"/>
      <c r="B227" s="138"/>
      <c r="C227" s="4"/>
      <c r="D227" s="165"/>
      <c r="E227" s="3"/>
    </row>
    <row r="228" spans="1:5" x14ac:dyDescent="0.25">
      <c r="A228" s="159"/>
      <c r="B228" s="138"/>
      <c r="C228" s="4"/>
      <c r="D228" s="165"/>
      <c r="E228" s="3"/>
    </row>
    <row r="229" spans="1:5" x14ac:dyDescent="0.25">
      <c r="A229" s="159"/>
      <c r="B229" s="138"/>
      <c r="C229" s="4"/>
      <c r="D229" s="165"/>
      <c r="E229" s="3"/>
    </row>
    <row r="230" spans="1:5" x14ac:dyDescent="0.25">
      <c r="A230" s="159"/>
      <c r="B230" s="138"/>
      <c r="C230" s="4"/>
      <c r="D230" s="165"/>
      <c r="E230" s="3"/>
    </row>
    <row r="231" spans="1:5" x14ac:dyDescent="0.25">
      <c r="A231" s="159"/>
      <c r="B231" s="138"/>
      <c r="C231" s="4"/>
      <c r="D231" s="165"/>
      <c r="E231" s="3"/>
    </row>
    <row r="232" spans="1:5" x14ac:dyDescent="0.25">
      <c r="A232" s="159"/>
      <c r="B232" s="138"/>
      <c r="C232" s="4"/>
      <c r="D232" s="165"/>
      <c r="E232" s="3"/>
    </row>
    <row r="233" spans="1:5" x14ac:dyDescent="0.25">
      <c r="A233" s="159"/>
      <c r="B233" s="138"/>
      <c r="C233" s="4"/>
      <c r="D233" s="165"/>
      <c r="E233" s="3"/>
    </row>
    <row r="234" spans="1:5" x14ac:dyDescent="0.25">
      <c r="A234" s="159"/>
      <c r="B234" s="138"/>
      <c r="C234" s="4"/>
      <c r="D234" s="165"/>
      <c r="E234" s="3"/>
    </row>
    <row r="235" spans="1:5" x14ac:dyDescent="0.25">
      <c r="A235" s="159"/>
      <c r="B235" s="138"/>
      <c r="C235" s="4"/>
      <c r="D235" s="165"/>
      <c r="E235" s="3"/>
    </row>
    <row r="236" spans="1:5" x14ac:dyDescent="0.25">
      <c r="A236" s="159"/>
      <c r="B236" s="138"/>
      <c r="C236" s="4"/>
      <c r="D236" s="165"/>
      <c r="E236" s="3"/>
    </row>
    <row r="237" spans="1:5" x14ac:dyDescent="0.25">
      <c r="A237" s="159"/>
      <c r="B237" s="138"/>
      <c r="C237" s="4"/>
      <c r="D237" s="165"/>
      <c r="E237" s="3"/>
    </row>
    <row r="238" spans="1:5" x14ac:dyDescent="0.25">
      <c r="A238" s="159"/>
      <c r="B238" s="138"/>
      <c r="C238" s="4"/>
      <c r="D238" s="165"/>
      <c r="E238" s="3"/>
    </row>
    <row r="239" spans="1:5" x14ac:dyDescent="0.25">
      <c r="A239" s="159"/>
      <c r="B239" s="138"/>
      <c r="C239" s="4"/>
      <c r="D239" s="165"/>
      <c r="E239" s="3"/>
    </row>
    <row r="240" spans="1:5" x14ac:dyDescent="0.25">
      <c r="A240" s="159"/>
      <c r="B240" s="138"/>
      <c r="C240" s="4"/>
      <c r="D240" s="165"/>
      <c r="E240" s="3"/>
    </row>
    <row r="241" spans="1:5" x14ac:dyDescent="0.25">
      <c r="A241" s="159"/>
      <c r="B241" s="138"/>
      <c r="C241" s="4"/>
      <c r="D241" s="165"/>
      <c r="E241" s="3"/>
    </row>
    <row r="242" spans="1:5" x14ac:dyDescent="0.25">
      <c r="A242" s="159"/>
      <c r="B242" s="138"/>
      <c r="C242" s="4"/>
      <c r="D242" s="165"/>
      <c r="E242" s="3"/>
    </row>
    <row r="243" spans="1:5" x14ac:dyDescent="0.25">
      <c r="A243" s="159"/>
      <c r="B243" s="138"/>
      <c r="C243" s="4"/>
      <c r="D243" s="165"/>
      <c r="E243" s="3"/>
    </row>
    <row r="244" spans="1:5" x14ac:dyDescent="0.25">
      <c r="A244" s="159"/>
      <c r="B244" s="138"/>
      <c r="C244" s="4"/>
      <c r="D244" s="165"/>
      <c r="E244" s="3"/>
    </row>
    <row r="245" spans="1:5" x14ac:dyDescent="0.25">
      <c r="A245" s="159"/>
      <c r="B245" s="138"/>
      <c r="C245" s="4"/>
      <c r="D245" s="165"/>
      <c r="E245" s="3"/>
    </row>
    <row r="246" spans="1:5" x14ac:dyDescent="0.25">
      <c r="A246" s="159"/>
      <c r="B246" s="138"/>
      <c r="C246" s="4"/>
      <c r="D246" s="165"/>
      <c r="E246" s="3"/>
    </row>
    <row r="247" spans="1:5" x14ac:dyDescent="0.25">
      <c r="A247" s="159"/>
      <c r="B247" s="138"/>
      <c r="C247" s="4"/>
      <c r="D247" s="165"/>
      <c r="E247" s="3"/>
    </row>
    <row r="248" spans="1:5" x14ac:dyDescent="0.25">
      <c r="A248" s="159"/>
      <c r="B248" s="138"/>
      <c r="C248" s="4"/>
      <c r="D248" s="165"/>
      <c r="E248" s="3"/>
    </row>
    <row r="249" spans="1:5" x14ac:dyDescent="0.25">
      <c r="A249" s="159"/>
      <c r="B249" s="138"/>
      <c r="C249" s="4"/>
      <c r="D249" s="165"/>
      <c r="E249" s="3"/>
    </row>
    <row r="250" spans="1:5" x14ac:dyDescent="0.25">
      <c r="A250" s="159"/>
      <c r="B250" s="138"/>
      <c r="C250" s="4"/>
      <c r="D250" s="165"/>
      <c r="E250" s="3"/>
    </row>
    <row r="251" spans="1:5" x14ac:dyDescent="0.25">
      <c r="A251" s="159"/>
      <c r="B251" s="138"/>
      <c r="C251" s="4"/>
      <c r="D251" s="165"/>
      <c r="E251" s="3"/>
    </row>
    <row r="252" spans="1:5" x14ac:dyDescent="0.25">
      <c r="A252" s="159"/>
      <c r="B252" s="138"/>
      <c r="C252" s="4"/>
      <c r="D252" s="165"/>
      <c r="E252" s="3"/>
    </row>
    <row r="253" spans="1:5" x14ac:dyDescent="0.25">
      <c r="A253" s="159"/>
      <c r="B253" s="138"/>
      <c r="C253" s="4"/>
      <c r="D253" s="165"/>
      <c r="E253" s="3"/>
    </row>
    <row r="254" spans="1:5" x14ac:dyDescent="0.25">
      <c r="A254" s="159"/>
      <c r="B254" s="138"/>
      <c r="C254" s="4"/>
      <c r="D254" s="165"/>
      <c r="E254" s="3"/>
    </row>
    <row r="255" spans="1:5" x14ac:dyDescent="0.25">
      <c r="A255" s="159"/>
      <c r="B255" s="138"/>
      <c r="C255" s="4"/>
      <c r="D255" s="165"/>
      <c r="E255" s="3"/>
    </row>
    <row r="256" spans="1:5" x14ac:dyDescent="0.25">
      <c r="A256" s="159"/>
      <c r="B256" s="138"/>
      <c r="C256" s="4"/>
      <c r="D256" s="165"/>
      <c r="E256" s="3"/>
    </row>
    <row r="257" spans="1:5" x14ac:dyDescent="0.25">
      <c r="A257" s="159"/>
      <c r="B257" s="138"/>
      <c r="C257" s="4"/>
      <c r="D257" s="165"/>
      <c r="E257" s="3"/>
    </row>
    <row r="258" spans="1:5" x14ac:dyDescent="0.25">
      <c r="A258" s="159"/>
      <c r="B258" s="138"/>
      <c r="C258" s="4"/>
      <c r="D258" s="165"/>
      <c r="E258" s="3"/>
    </row>
    <row r="259" spans="1:5" x14ac:dyDescent="0.25">
      <c r="A259" s="159"/>
      <c r="B259" s="138"/>
      <c r="C259" s="4"/>
      <c r="D259" s="165"/>
      <c r="E259" s="3"/>
    </row>
    <row r="260" spans="1:5" x14ac:dyDescent="0.25">
      <c r="A260" s="159"/>
      <c r="B260" s="138"/>
      <c r="C260" s="4"/>
      <c r="D260" s="165"/>
      <c r="E260" s="3"/>
    </row>
    <row r="261" spans="1:5" x14ac:dyDescent="0.25">
      <c r="A261" s="159"/>
      <c r="B261" s="138"/>
      <c r="C261" s="4"/>
      <c r="D261" s="165"/>
      <c r="E261" s="3"/>
    </row>
    <row r="262" spans="1:5" x14ac:dyDescent="0.25">
      <c r="A262" s="159"/>
      <c r="B262" s="138"/>
      <c r="C262" s="4"/>
      <c r="D262" s="165"/>
      <c r="E262" s="3"/>
    </row>
    <row r="263" spans="1:5" x14ac:dyDescent="0.25">
      <c r="A263" s="159"/>
      <c r="B263" s="138"/>
      <c r="C263" s="4"/>
      <c r="D263" s="165"/>
      <c r="E263" s="3"/>
    </row>
    <row r="264" spans="1:5" x14ac:dyDescent="0.25">
      <c r="A264" s="159"/>
      <c r="B264" s="138"/>
      <c r="C264" s="4"/>
      <c r="D264" s="165"/>
      <c r="E264" s="3"/>
    </row>
    <row r="265" spans="1:5" x14ac:dyDescent="0.25">
      <c r="A265" s="159"/>
      <c r="B265" s="138"/>
      <c r="C265" s="4"/>
      <c r="D265" s="165"/>
      <c r="E265" s="3"/>
    </row>
    <row r="266" spans="1:5" x14ac:dyDescent="0.25">
      <c r="A266" s="159"/>
      <c r="B266" s="138"/>
      <c r="C266" s="4"/>
      <c r="D266" s="165"/>
      <c r="E266" s="3"/>
    </row>
    <row r="267" spans="1:5" x14ac:dyDescent="0.25">
      <c r="A267" s="159"/>
      <c r="B267" s="138"/>
      <c r="C267" s="4"/>
      <c r="D267" s="165"/>
      <c r="E267" s="3"/>
    </row>
    <row r="268" spans="1:5" x14ac:dyDescent="0.25">
      <c r="A268" s="159"/>
      <c r="B268" s="138"/>
      <c r="C268" s="4"/>
      <c r="D268" s="165"/>
      <c r="E268" s="3"/>
    </row>
    <row r="269" spans="1:5" x14ac:dyDescent="0.25">
      <c r="A269" s="159"/>
      <c r="B269" s="138"/>
      <c r="C269" s="4"/>
      <c r="D269" s="165"/>
      <c r="E269" s="3"/>
    </row>
    <row r="270" spans="1:5" x14ac:dyDescent="0.25">
      <c r="A270" s="159"/>
      <c r="B270" s="138"/>
      <c r="C270" s="4"/>
      <c r="D270" s="165"/>
      <c r="E270" s="3"/>
    </row>
    <row r="271" spans="1:5" x14ac:dyDescent="0.25">
      <c r="A271" s="159"/>
      <c r="B271" s="138"/>
      <c r="C271" s="4"/>
      <c r="D271" s="165"/>
      <c r="E271" s="3"/>
    </row>
    <row r="272" spans="1:5" x14ac:dyDescent="0.25">
      <c r="A272" s="159"/>
      <c r="B272" s="138"/>
      <c r="C272" s="4"/>
      <c r="D272" s="165"/>
      <c r="E272" s="3"/>
    </row>
    <row r="273" spans="1:5" x14ac:dyDescent="0.25">
      <c r="A273" s="159"/>
      <c r="B273" s="138"/>
      <c r="C273" s="4"/>
      <c r="D273" s="165"/>
      <c r="E273" s="3"/>
    </row>
    <row r="274" spans="1:5" x14ac:dyDescent="0.25">
      <c r="A274" s="159"/>
      <c r="B274" s="138"/>
      <c r="C274" s="4"/>
      <c r="D274" s="165"/>
      <c r="E274" s="3"/>
    </row>
    <row r="275" spans="1:5" x14ac:dyDescent="0.25">
      <c r="A275" s="159"/>
      <c r="B275" s="138"/>
      <c r="C275" s="4"/>
      <c r="D275" s="165"/>
      <c r="E275" s="3"/>
    </row>
    <row r="276" spans="1:5" x14ac:dyDescent="0.25">
      <c r="A276" s="159"/>
      <c r="B276" s="138"/>
      <c r="C276" s="4"/>
      <c r="D276" s="165"/>
      <c r="E276" s="3"/>
    </row>
    <row r="277" spans="1:5" x14ac:dyDescent="0.25">
      <c r="A277" s="159"/>
      <c r="B277" s="138"/>
      <c r="C277" s="4"/>
      <c r="D277" s="165"/>
      <c r="E277" s="3"/>
    </row>
    <row r="278" spans="1:5" x14ac:dyDescent="0.25">
      <c r="A278" s="159"/>
      <c r="B278" s="138"/>
      <c r="C278" s="4"/>
      <c r="D278" s="165"/>
      <c r="E278" s="3"/>
    </row>
    <row r="279" spans="1:5" x14ac:dyDescent="0.25">
      <c r="A279" s="159"/>
      <c r="B279" s="138"/>
      <c r="C279" s="4"/>
      <c r="D279" s="165"/>
      <c r="E279" s="3"/>
    </row>
    <row r="280" spans="1:5" x14ac:dyDescent="0.25">
      <c r="A280" s="159"/>
      <c r="B280" s="138"/>
      <c r="C280" s="4"/>
      <c r="D280" s="165"/>
      <c r="E280" s="3"/>
    </row>
    <row r="281" spans="1:5" x14ac:dyDescent="0.25">
      <c r="A281" s="159"/>
      <c r="B281" s="138"/>
      <c r="C281" s="4"/>
      <c r="D281" s="165"/>
      <c r="E281" s="3"/>
    </row>
    <row r="282" spans="1:5" x14ac:dyDescent="0.25">
      <c r="A282" s="159"/>
      <c r="B282" s="138"/>
      <c r="C282" s="4"/>
      <c r="D282" s="165"/>
      <c r="E282" s="3"/>
    </row>
    <row r="283" spans="1:5" x14ac:dyDescent="0.25">
      <c r="A283" s="159"/>
      <c r="B283" s="138"/>
      <c r="C283" s="4"/>
      <c r="D283" s="165"/>
      <c r="E283" s="3"/>
    </row>
    <row r="284" spans="1:5" x14ac:dyDescent="0.25">
      <c r="A284" s="159"/>
      <c r="B284" s="138"/>
      <c r="C284" s="4"/>
      <c r="D284" s="165"/>
      <c r="E284" s="3"/>
    </row>
    <row r="285" spans="1:5" x14ac:dyDescent="0.25">
      <c r="A285" s="159"/>
      <c r="B285" s="138"/>
      <c r="C285" s="4"/>
      <c r="D285" s="165"/>
      <c r="E285" s="3"/>
    </row>
    <row r="286" spans="1:5" x14ac:dyDescent="0.25">
      <c r="A286" s="159"/>
      <c r="B286" s="138"/>
      <c r="C286" s="4"/>
      <c r="D286" s="165"/>
      <c r="E286" s="3"/>
    </row>
    <row r="287" spans="1:5" x14ac:dyDescent="0.25">
      <c r="A287" s="159"/>
      <c r="B287" s="138"/>
      <c r="C287" s="4"/>
      <c r="D287" s="165"/>
      <c r="E287" s="3"/>
    </row>
    <row r="288" spans="1:5" x14ac:dyDescent="0.25">
      <c r="A288" s="159"/>
      <c r="B288" s="138"/>
      <c r="C288" s="4"/>
      <c r="D288" s="165"/>
      <c r="E288" s="3"/>
    </row>
    <row r="289" spans="1:5" x14ac:dyDescent="0.25">
      <c r="A289" s="159"/>
      <c r="B289" s="138"/>
      <c r="C289" s="4"/>
      <c r="D289" s="165"/>
      <c r="E289" s="3"/>
    </row>
    <row r="290" spans="1:5" x14ac:dyDescent="0.25">
      <c r="A290" s="159"/>
      <c r="B290" s="138"/>
      <c r="C290" s="4"/>
      <c r="D290" s="165"/>
      <c r="E290" s="3"/>
    </row>
    <row r="291" spans="1:5" x14ac:dyDescent="0.25">
      <c r="A291" s="159"/>
      <c r="B291" s="138"/>
      <c r="C291" s="4"/>
      <c r="D291" s="165"/>
      <c r="E291" s="3"/>
    </row>
    <row r="292" spans="1:5" x14ac:dyDescent="0.25">
      <c r="A292" s="159"/>
      <c r="B292" s="138"/>
      <c r="C292" s="4"/>
      <c r="D292" s="165"/>
      <c r="E292" s="3"/>
    </row>
    <row r="293" spans="1:5" x14ac:dyDescent="0.25">
      <c r="A293" s="159"/>
      <c r="B293" s="138"/>
      <c r="C293" s="4"/>
      <c r="D293" s="165"/>
      <c r="E293" s="3"/>
    </row>
    <row r="294" spans="1:5" x14ac:dyDescent="0.25">
      <c r="A294" s="159"/>
      <c r="B294" s="138"/>
      <c r="C294" s="4"/>
      <c r="D294" s="165"/>
      <c r="E294" s="3"/>
    </row>
    <row r="295" spans="1:5" x14ac:dyDescent="0.25">
      <c r="A295" s="159"/>
      <c r="B295" s="138"/>
      <c r="C295" s="4"/>
      <c r="D295" s="165"/>
      <c r="E295" s="3"/>
    </row>
    <row r="296" spans="1:5" x14ac:dyDescent="0.25">
      <c r="A296" s="159"/>
      <c r="B296" s="138"/>
      <c r="C296" s="4"/>
      <c r="D296" s="165"/>
      <c r="E296" s="3"/>
    </row>
    <row r="297" spans="1:5" x14ac:dyDescent="0.25">
      <c r="A297" s="159"/>
      <c r="B297" s="138"/>
      <c r="C297" s="4"/>
      <c r="D297" s="165"/>
      <c r="E297" s="3"/>
    </row>
    <row r="298" spans="1:5" x14ac:dyDescent="0.25">
      <c r="A298" s="159"/>
      <c r="B298" s="138"/>
      <c r="C298" s="4"/>
      <c r="D298" s="165"/>
      <c r="E298" s="3"/>
    </row>
    <row r="299" spans="1:5" x14ac:dyDescent="0.25">
      <c r="A299" s="159"/>
      <c r="B299" s="138"/>
      <c r="C299" s="4"/>
      <c r="D299" s="165"/>
      <c r="E299" s="3"/>
    </row>
    <row r="300" spans="1:5" x14ac:dyDescent="0.25">
      <c r="A300" s="159"/>
      <c r="B300" s="138"/>
      <c r="C300" s="4"/>
      <c r="D300" s="165"/>
      <c r="E300" s="3"/>
    </row>
    <row r="301" spans="1:5" x14ac:dyDescent="0.25">
      <c r="A301" s="159"/>
      <c r="B301" s="138"/>
      <c r="C301" s="4"/>
      <c r="D301" s="165"/>
      <c r="E301" s="3"/>
    </row>
    <row r="302" spans="1:5" x14ac:dyDescent="0.25">
      <c r="A302" s="159"/>
      <c r="B302" s="138"/>
      <c r="C302" s="4"/>
      <c r="D302" s="165"/>
      <c r="E302" s="3"/>
    </row>
    <row r="303" spans="1:5" x14ac:dyDescent="0.25">
      <c r="A303" s="159"/>
      <c r="B303" s="138"/>
      <c r="C303" s="4"/>
      <c r="D303" s="165"/>
      <c r="E303" s="3"/>
    </row>
    <row r="304" spans="1:5" x14ac:dyDescent="0.25">
      <c r="A304" s="159"/>
      <c r="B304" s="138"/>
      <c r="C304" s="4"/>
      <c r="D304" s="165"/>
      <c r="E304" s="3"/>
    </row>
    <row r="305" spans="1:5" x14ac:dyDescent="0.25">
      <c r="A305" s="159"/>
      <c r="B305" s="138"/>
      <c r="C305" s="4"/>
      <c r="D305" s="165"/>
      <c r="E305" s="3"/>
    </row>
    <row r="306" spans="1:5" x14ac:dyDescent="0.25">
      <c r="A306" s="159"/>
      <c r="B306" s="138"/>
      <c r="C306" s="4"/>
      <c r="D306" s="165"/>
      <c r="E306" s="3"/>
    </row>
    <row r="307" spans="1:5" x14ac:dyDescent="0.25">
      <c r="A307" s="159"/>
      <c r="B307" s="138"/>
      <c r="C307" s="4"/>
      <c r="D307" s="165"/>
      <c r="E307" s="3"/>
    </row>
    <row r="308" spans="1:5" x14ac:dyDescent="0.25">
      <c r="A308" s="159"/>
      <c r="B308" s="138"/>
      <c r="C308" s="4"/>
      <c r="D308" s="165"/>
      <c r="E308" s="3"/>
    </row>
    <row r="309" spans="1:5" x14ac:dyDescent="0.25">
      <c r="A309" s="159"/>
      <c r="B309" s="138"/>
      <c r="C309" s="4"/>
      <c r="D309" s="165"/>
      <c r="E309" s="3"/>
    </row>
    <row r="310" spans="1:5" x14ac:dyDescent="0.25">
      <c r="A310" s="159"/>
      <c r="B310" s="138"/>
      <c r="C310" s="4"/>
      <c r="D310" s="165"/>
      <c r="E310" s="3"/>
    </row>
    <row r="311" spans="1:5" x14ac:dyDescent="0.25">
      <c r="A311" s="159"/>
      <c r="B311" s="138"/>
      <c r="C311" s="4"/>
      <c r="D311" s="165"/>
      <c r="E311" s="3"/>
    </row>
    <row r="312" spans="1:5" x14ac:dyDescent="0.25">
      <c r="A312" s="159"/>
      <c r="B312" s="138"/>
      <c r="C312" s="4"/>
      <c r="D312" s="165"/>
      <c r="E312" s="3"/>
    </row>
    <row r="313" spans="1:5" x14ac:dyDescent="0.25">
      <c r="A313" s="159"/>
      <c r="B313" s="138"/>
      <c r="C313" s="4"/>
      <c r="D313" s="165"/>
      <c r="E313" s="3"/>
    </row>
    <row r="314" spans="1:5" x14ac:dyDescent="0.25">
      <c r="A314" s="159"/>
      <c r="B314" s="138"/>
      <c r="C314" s="4"/>
      <c r="D314" s="165"/>
      <c r="E314" s="3"/>
    </row>
    <row r="315" spans="1:5" x14ac:dyDescent="0.25">
      <c r="A315" s="159"/>
      <c r="B315" s="138"/>
      <c r="C315" s="4"/>
      <c r="D315" s="165"/>
      <c r="E315" s="3"/>
    </row>
    <row r="316" spans="1:5" x14ac:dyDescent="0.25">
      <c r="A316" s="159"/>
      <c r="B316" s="138"/>
      <c r="C316" s="4"/>
      <c r="D316" s="165"/>
      <c r="E316" s="3"/>
    </row>
    <row r="317" spans="1:5" x14ac:dyDescent="0.25">
      <c r="A317" s="159"/>
      <c r="B317" s="138"/>
      <c r="C317" s="4"/>
      <c r="D317" s="165"/>
      <c r="E317" s="3"/>
    </row>
    <row r="318" spans="1:5" x14ac:dyDescent="0.25">
      <c r="A318" s="159"/>
      <c r="B318" s="138"/>
      <c r="C318" s="4"/>
      <c r="D318" s="165"/>
      <c r="E318" s="3"/>
    </row>
    <row r="319" spans="1:5" x14ac:dyDescent="0.25">
      <c r="A319" s="159"/>
      <c r="B319" s="138"/>
      <c r="C319" s="4"/>
      <c r="D319" s="165"/>
      <c r="E319" s="3"/>
    </row>
    <row r="320" spans="1:5" x14ac:dyDescent="0.25">
      <c r="A320" s="159"/>
      <c r="B320" s="138"/>
      <c r="C320" s="4"/>
      <c r="D320" s="165"/>
      <c r="E320" s="3"/>
    </row>
    <row r="321" spans="1:5" x14ac:dyDescent="0.25">
      <c r="A321" s="159"/>
      <c r="B321" s="138"/>
      <c r="C321" s="4"/>
      <c r="D321" s="165"/>
      <c r="E321" s="3"/>
    </row>
    <row r="322" spans="1:5" x14ac:dyDescent="0.25">
      <c r="A322" s="159"/>
      <c r="B322" s="138"/>
      <c r="C322" s="4"/>
      <c r="D322" s="165"/>
      <c r="E322" s="3"/>
    </row>
    <row r="323" spans="1:5" x14ac:dyDescent="0.25">
      <c r="A323" s="159"/>
      <c r="B323" s="138"/>
      <c r="C323" s="4"/>
      <c r="D323" s="165"/>
      <c r="E323" s="3"/>
    </row>
    <row r="324" spans="1:5" x14ac:dyDescent="0.25">
      <c r="A324" s="159"/>
      <c r="B324" s="138"/>
      <c r="C324" s="4"/>
      <c r="D324" s="165"/>
      <c r="E324" s="3"/>
    </row>
    <row r="325" spans="1:5" x14ac:dyDescent="0.25">
      <c r="A325" s="159"/>
      <c r="B325" s="138"/>
      <c r="C325" s="4"/>
      <c r="D325" s="165"/>
      <c r="E325" s="3"/>
    </row>
    <row r="326" spans="1:5" x14ac:dyDescent="0.25">
      <c r="A326" s="159"/>
      <c r="B326" s="138"/>
      <c r="C326" s="4"/>
      <c r="D326" s="165"/>
      <c r="E326" s="3"/>
    </row>
    <row r="327" spans="1:5" x14ac:dyDescent="0.25">
      <c r="A327" s="159"/>
      <c r="B327" s="138"/>
      <c r="C327" s="4"/>
      <c r="D327" s="165"/>
      <c r="E327" s="3"/>
    </row>
    <row r="328" spans="1:5" x14ac:dyDescent="0.25">
      <c r="A328" s="159"/>
      <c r="B328" s="138"/>
      <c r="C328" s="4"/>
      <c r="D328" s="165"/>
      <c r="E328" s="3"/>
    </row>
    <row r="329" spans="1:5" x14ac:dyDescent="0.25">
      <c r="A329" s="159"/>
      <c r="B329" s="138"/>
      <c r="C329" s="4"/>
      <c r="D329" s="165"/>
      <c r="E329" s="3"/>
    </row>
    <row r="330" spans="1:5" x14ac:dyDescent="0.25">
      <c r="A330" s="159"/>
      <c r="B330" s="138"/>
      <c r="C330" s="4"/>
      <c r="D330" s="165"/>
      <c r="E330" s="3"/>
    </row>
    <row r="331" spans="1:5" x14ac:dyDescent="0.25">
      <c r="A331" s="159"/>
      <c r="B331" s="138"/>
      <c r="C331" s="4"/>
      <c r="D331" s="165"/>
      <c r="E331" s="3"/>
    </row>
    <row r="332" spans="1:5" x14ac:dyDescent="0.25">
      <c r="A332" s="159"/>
      <c r="B332" s="138"/>
      <c r="C332" s="4"/>
      <c r="D332" s="165"/>
      <c r="E332" s="3"/>
    </row>
    <row r="333" spans="1:5" x14ac:dyDescent="0.25">
      <c r="A333" s="159"/>
      <c r="B333" s="138"/>
      <c r="C333" s="4"/>
      <c r="D333" s="165"/>
      <c r="E333" s="3"/>
    </row>
    <row r="334" spans="1:5" x14ac:dyDescent="0.25">
      <c r="A334" s="159"/>
      <c r="B334" s="138"/>
      <c r="C334" s="4"/>
      <c r="D334" s="165"/>
      <c r="E334" s="3"/>
    </row>
    <row r="335" spans="1:5" x14ac:dyDescent="0.25">
      <c r="A335" s="159"/>
      <c r="B335" s="138"/>
      <c r="C335" s="4"/>
      <c r="D335" s="165"/>
      <c r="E335" s="3"/>
    </row>
    <row r="336" spans="1:5" x14ac:dyDescent="0.25">
      <c r="A336" s="159"/>
      <c r="B336" s="138"/>
      <c r="C336" s="4"/>
      <c r="D336" s="165"/>
      <c r="E336" s="3"/>
    </row>
    <row r="337" spans="1:5" x14ac:dyDescent="0.25">
      <c r="A337" s="159"/>
      <c r="B337" s="138"/>
      <c r="C337" s="4"/>
      <c r="D337" s="165"/>
      <c r="E337" s="3"/>
    </row>
    <row r="338" spans="1:5" x14ac:dyDescent="0.25">
      <c r="A338" s="159"/>
      <c r="B338" s="138"/>
      <c r="C338" s="4"/>
      <c r="D338" s="165"/>
      <c r="E338" s="3"/>
    </row>
    <row r="339" spans="1:5" x14ac:dyDescent="0.25">
      <c r="A339" s="159"/>
      <c r="B339" s="138"/>
      <c r="C339" s="4"/>
      <c r="D339" s="165"/>
      <c r="E339" s="3"/>
    </row>
    <row r="340" spans="1:5" x14ac:dyDescent="0.25">
      <c r="A340" s="159"/>
      <c r="B340" s="138"/>
      <c r="C340" s="4"/>
      <c r="D340" s="165"/>
      <c r="E340" s="3"/>
    </row>
    <row r="341" spans="1:5" x14ac:dyDescent="0.25">
      <c r="A341" s="159"/>
      <c r="B341" s="138"/>
      <c r="C341" s="4"/>
      <c r="D341" s="165"/>
      <c r="E341" s="3"/>
    </row>
    <row r="342" spans="1:5" x14ac:dyDescent="0.25">
      <c r="A342" s="159"/>
      <c r="B342" s="138"/>
      <c r="C342" s="4"/>
      <c r="D342" s="165"/>
      <c r="E342" s="3"/>
    </row>
    <row r="343" spans="1:5" x14ac:dyDescent="0.25">
      <c r="A343" s="159"/>
      <c r="B343" s="138"/>
      <c r="C343" s="4"/>
      <c r="D343" s="165"/>
      <c r="E343" s="3"/>
    </row>
    <row r="344" spans="1:5" x14ac:dyDescent="0.25">
      <c r="A344" s="159"/>
      <c r="B344" s="138"/>
      <c r="C344" s="4"/>
      <c r="D344" s="165"/>
      <c r="E344" s="3"/>
    </row>
    <row r="345" spans="1:5" x14ac:dyDescent="0.25">
      <c r="A345" s="159"/>
      <c r="B345" s="138"/>
      <c r="C345" s="4"/>
      <c r="D345" s="165"/>
      <c r="E345" s="3"/>
    </row>
    <row r="346" spans="1:5" x14ac:dyDescent="0.25">
      <c r="A346" s="159"/>
      <c r="B346" s="138"/>
      <c r="C346" s="4"/>
      <c r="D346" s="165"/>
      <c r="E346" s="3"/>
    </row>
    <row r="347" spans="1:5" x14ac:dyDescent="0.25">
      <c r="A347" s="159"/>
      <c r="B347" s="138"/>
      <c r="C347" s="4"/>
      <c r="D347" s="165"/>
      <c r="E347" s="3"/>
    </row>
    <row r="348" spans="1:5" x14ac:dyDescent="0.25">
      <c r="A348" s="159"/>
      <c r="B348" s="138"/>
      <c r="C348" s="4"/>
      <c r="D348" s="165"/>
      <c r="E348" s="3"/>
    </row>
    <row r="349" spans="1:5" x14ac:dyDescent="0.25">
      <c r="A349" s="159"/>
      <c r="B349" s="138"/>
      <c r="C349" s="4"/>
      <c r="D349" s="165"/>
      <c r="E349" s="3"/>
    </row>
    <row r="350" spans="1:5" x14ac:dyDescent="0.25">
      <c r="A350" s="159"/>
      <c r="B350" s="138"/>
      <c r="C350" s="4"/>
      <c r="D350" s="165"/>
      <c r="E350" s="3"/>
    </row>
    <row r="351" spans="1:5" x14ac:dyDescent="0.25">
      <c r="A351" s="159"/>
      <c r="B351" s="138"/>
      <c r="C351" s="4"/>
      <c r="D351" s="165"/>
      <c r="E351" s="3"/>
    </row>
    <row r="352" spans="1:5" x14ac:dyDescent="0.25">
      <c r="A352" s="159"/>
      <c r="B352" s="138"/>
      <c r="C352" s="4"/>
      <c r="D352" s="165"/>
      <c r="E352" s="3"/>
    </row>
    <row r="353" spans="1:5" x14ac:dyDescent="0.25">
      <c r="A353" s="159"/>
      <c r="B353" s="138"/>
      <c r="C353" s="4"/>
      <c r="D353" s="165"/>
      <c r="E353" s="3"/>
    </row>
    <row r="354" spans="1:5" x14ac:dyDescent="0.25">
      <c r="A354" s="159"/>
      <c r="B354" s="138"/>
      <c r="C354" s="4"/>
      <c r="D354" s="165"/>
      <c r="E354" s="3"/>
    </row>
    <row r="355" spans="1:5" x14ac:dyDescent="0.25">
      <c r="A355" s="159"/>
      <c r="B355" s="138"/>
      <c r="C355" s="4"/>
      <c r="D355" s="165"/>
      <c r="E355" s="3"/>
    </row>
    <row r="356" spans="1:5" x14ac:dyDescent="0.25">
      <c r="A356" s="159"/>
      <c r="B356" s="138"/>
      <c r="C356" s="4"/>
      <c r="D356" s="165"/>
      <c r="E356" s="3"/>
    </row>
    <row r="357" spans="1:5" x14ac:dyDescent="0.25">
      <c r="A357" s="159"/>
      <c r="B357" s="138"/>
      <c r="C357" s="4"/>
      <c r="D357" s="165"/>
      <c r="E357" s="3"/>
    </row>
    <row r="358" spans="1:5" x14ac:dyDescent="0.25">
      <c r="A358" s="159"/>
      <c r="B358" s="138"/>
      <c r="C358" s="4"/>
      <c r="D358" s="165"/>
      <c r="E358" s="3"/>
    </row>
    <row r="359" spans="1:5" x14ac:dyDescent="0.25">
      <c r="A359" s="159"/>
      <c r="B359" s="138"/>
      <c r="C359" s="4"/>
      <c r="D359" s="165"/>
      <c r="E359" s="3"/>
    </row>
    <row r="360" spans="1:5" x14ac:dyDescent="0.25">
      <c r="A360" s="159"/>
      <c r="B360" s="138"/>
      <c r="C360" s="4"/>
      <c r="D360" s="165"/>
      <c r="E360" s="3"/>
    </row>
    <row r="361" spans="1:5" x14ac:dyDescent="0.25">
      <c r="A361" s="159"/>
      <c r="B361" s="138"/>
      <c r="C361" s="4"/>
      <c r="D361" s="165"/>
      <c r="E361" s="3"/>
    </row>
    <row r="362" spans="1:5" x14ac:dyDescent="0.25">
      <c r="A362" s="159"/>
      <c r="B362" s="138"/>
      <c r="C362" s="4"/>
      <c r="D362" s="165"/>
      <c r="E362" s="3"/>
    </row>
    <row r="363" spans="1:5" x14ac:dyDescent="0.25">
      <c r="A363" s="159"/>
      <c r="B363" s="138"/>
      <c r="C363" s="4"/>
      <c r="D363" s="165"/>
      <c r="E363" s="3"/>
    </row>
    <row r="364" spans="1:5" x14ac:dyDescent="0.25">
      <c r="A364" s="159"/>
      <c r="B364" s="138"/>
      <c r="C364" s="4"/>
      <c r="D364" s="165"/>
      <c r="E364" s="3"/>
    </row>
    <row r="365" spans="1:5" x14ac:dyDescent="0.25">
      <c r="A365" s="159"/>
      <c r="B365" s="138"/>
      <c r="C365" s="4"/>
      <c r="D365" s="165"/>
      <c r="E365" s="3"/>
    </row>
    <row r="366" spans="1:5" x14ac:dyDescent="0.25">
      <c r="A366" s="159"/>
      <c r="B366" s="138"/>
      <c r="C366" s="4"/>
      <c r="D366" s="165"/>
      <c r="E366" s="3"/>
    </row>
    <row r="367" spans="1:5" x14ac:dyDescent="0.25">
      <c r="A367" s="159"/>
      <c r="B367" s="138"/>
      <c r="C367" s="4"/>
      <c r="D367" s="165"/>
      <c r="E367" s="3"/>
    </row>
    <row r="368" spans="1:5" x14ac:dyDescent="0.25">
      <c r="A368" s="159"/>
      <c r="B368" s="138"/>
      <c r="C368" s="4"/>
      <c r="D368" s="165"/>
      <c r="E368" s="3"/>
    </row>
    <row r="369" spans="1:5" x14ac:dyDescent="0.25">
      <c r="A369" s="159"/>
      <c r="B369" s="138"/>
      <c r="C369" s="4"/>
      <c r="D369" s="165"/>
      <c r="E369" s="3"/>
    </row>
    <row r="370" spans="1:5" x14ac:dyDescent="0.25">
      <c r="A370" s="159"/>
      <c r="B370" s="138"/>
      <c r="C370" s="4"/>
      <c r="D370" s="165"/>
      <c r="E370" s="3"/>
    </row>
    <row r="371" spans="1:5" x14ac:dyDescent="0.25">
      <c r="A371" s="159"/>
      <c r="B371" s="138"/>
      <c r="C371" s="4"/>
      <c r="D371" s="165"/>
      <c r="E371" s="3"/>
    </row>
    <row r="372" spans="1:5" x14ac:dyDescent="0.25">
      <c r="A372" s="159"/>
      <c r="B372" s="138"/>
      <c r="C372" s="4"/>
      <c r="D372" s="165"/>
      <c r="E372" s="3"/>
    </row>
    <row r="373" spans="1:5" x14ac:dyDescent="0.25">
      <c r="A373" s="159"/>
      <c r="B373" s="138"/>
      <c r="C373" s="4"/>
      <c r="D373" s="165"/>
      <c r="E373" s="3"/>
    </row>
    <row r="374" spans="1:5" x14ac:dyDescent="0.25">
      <c r="A374" s="159"/>
      <c r="B374" s="138"/>
      <c r="C374" s="4"/>
      <c r="D374" s="165"/>
      <c r="E374" s="3"/>
    </row>
    <row r="375" spans="1:5" x14ac:dyDescent="0.25">
      <c r="A375" s="159"/>
      <c r="B375" s="138"/>
      <c r="C375" s="4"/>
      <c r="D375" s="165"/>
      <c r="E375" s="3"/>
    </row>
    <row r="376" spans="1:5" x14ac:dyDescent="0.25">
      <c r="A376" s="159"/>
      <c r="B376" s="138"/>
      <c r="C376" s="4"/>
      <c r="D376" s="165"/>
      <c r="E376" s="3"/>
    </row>
    <row r="377" spans="1:5" x14ac:dyDescent="0.25">
      <c r="A377" s="159"/>
      <c r="B377" s="138"/>
      <c r="C377" s="4"/>
      <c r="D377" s="165"/>
      <c r="E377" s="3"/>
    </row>
    <row r="378" spans="1:5" x14ac:dyDescent="0.25">
      <c r="A378" s="159"/>
      <c r="B378" s="138"/>
      <c r="C378" s="4"/>
      <c r="D378" s="165"/>
      <c r="E378" s="3"/>
    </row>
    <row r="379" spans="1:5" x14ac:dyDescent="0.25">
      <c r="A379" s="159"/>
      <c r="B379" s="138"/>
      <c r="C379" s="4"/>
      <c r="D379" s="165"/>
      <c r="E379" s="3"/>
    </row>
    <row r="380" spans="1:5" x14ac:dyDescent="0.25">
      <c r="A380" s="159"/>
      <c r="B380" s="138"/>
      <c r="C380" s="4"/>
      <c r="D380" s="165"/>
      <c r="E380" s="3"/>
    </row>
    <row r="381" spans="1:5" x14ac:dyDescent="0.25">
      <c r="A381" s="159"/>
      <c r="B381" s="138"/>
      <c r="C381" s="4"/>
      <c r="D381" s="165"/>
      <c r="E381" s="3"/>
    </row>
    <row r="382" spans="1:5" x14ac:dyDescent="0.25">
      <c r="A382" s="159"/>
      <c r="B382" s="138"/>
      <c r="C382" s="4"/>
      <c r="D382" s="165"/>
      <c r="E382" s="3"/>
    </row>
    <row r="383" spans="1:5" x14ac:dyDescent="0.25">
      <c r="A383" s="159"/>
      <c r="B383" s="138"/>
      <c r="C383" s="4"/>
      <c r="D383" s="165"/>
      <c r="E383" s="3"/>
    </row>
    <row r="384" spans="1:5" x14ac:dyDescent="0.25">
      <c r="A384" s="159"/>
      <c r="B384" s="138"/>
      <c r="C384" s="4"/>
      <c r="D384" s="165"/>
      <c r="E384" s="3"/>
    </row>
    <row r="385" spans="1:5" x14ac:dyDescent="0.25">
      <c r="A385" s="2"/>
      <c r="B385" s="138"/>
      <c r="C385" s="4"/>
      <c r="D385" s="165"/>
      <c r="E385" s="3"/>
    </row>
    <row r="386" spans="1:5" x14ac:dyDescent="0.25">
      <c r="A386" s="2"/>
      <c r="B386" s="138"/>
      <c r="C386" s="4"/>
      <c r="D386" s="165"/>
      <c r="E386" s="3"/>
    </row>
    <row r="387" spans="1:5" x14ac:dyDescent="0.25">
      <c r="A387" s="2"/>
      <c r="B387" s="138"/>
      <c r="C387" s="4"/>
      <c r="D387" s="165"/>
      <c r="E387" s="3"/>
    </row>
    <row r="388" spans="1:5" x14ac:dyDescent="0.25">
      <c r="A388" s="2"/>
      <c r="B388" s="4"/>
      <c r="C388" s="4"/>
      <c r="D388" s="166"/>
      <c r="E388" s="3"/>
    </row>
    <row r="389" spans="1:5" x14ac:dyDescent="0.25">
      <c r="A389" s="2"/>
      <c r="B389" s="4"/>
      <c r="C389" s="4"/>
      <c r="D389" s="166"/>
      <c r="E389" s="3"/>
    </row>
    <row r="390" spans="1:5" x14ac:dyDescent="0.25">
      <c r="A390" s="2"/>
      <c r="B390" s="4"/>
      <c r="C390" s="4"/>
      <c r="D390" s="166"/>
      <c r="E390" s="3"/>
    </row>
    <row r="391" spans="1:5" x14ac:dyDescent="0.25">
      <c r="A391" s="2"/>
      <c r="B391" s="4"/>
      <c r="C391" s="4"/>
      <c r="D391" s="166"/>
      <c r="E391" s="3"/>
    </row>
    <row r="392" spans="1:5" x14ac:dyDescent="0.25">
      <c r="A392" s="2"/>
      <c r="B392" s="4"/>
      <c r="C392" s="4"/>
      <c r="D392" s="166"/>
      <c r="E392" s="3"/>
    </row>
    <row r="393" spans="1:5" x14ac:dyDescent="0.25">
      <c r="A393" s="2"/>
      <c r="B393" s="4"/>
      <c r="C393" s="4"/>
      <c r="D393" s="166"/>
      <c r="E393" s="3"/>
    </row>
  </sheetData>
  <autoFilter ref="A2:E392" xr:uid="{00000000-0009-0000-0000-000003000000}"/>
  <sortState xmlns:xlrd2="http://schemas.microsoft.com/office/spreadsheetml/2017/richdata2" ref="A3:E206">
    <sortCondition ref="B3:B206"/>
  </sortState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Dados de Entrada</vt:lpstr>
      <vt:lpstr>70E18_P37</vt:lpstr>
      <vt:lpstr>Custo Hora</vt:lpstr>
      <vt:lpstr>Material Comprado</vt:lpstr>
      <vt:lpstr>'70E18_P37'!Area_de_impressao</vt:lpstr>
      <vt:lpstr>'Dados de Entrada'!Area_de_impressao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Leonam Teixeira de Freitas</dc:creator>
  <cp:lastModifiedBy>Joacir Martins</cp:lastModifiedBy>
  <cp:lastPrinted>2022-03-28T16:23:13Z</cp:lastPrinted>
  <dcterms:created xsi:type="dcterms:W3CDTF">2020-09-30T17:41:51Z</dcterms:created>
  <dcterms:modified xsi:type="dcterms:W3CDTF">2022-03-28T16:30:19Z</dcterms:modified>
</cp:coreProperties>
</file>