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trlProps/ctrlProp3.xml" ContentType="application/vnd.ms-excel.controlpropertie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 codeName="{AE6600E7-7A62-396C-DE95-9942FA9DD81E}"/>
  <workbookPr codeName="EstaPastaDeTrabalh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ictellcombr-my.sharepoint.com/personal/manutencao01_sictell_com_br/Documents/OSM/"/>
    </mc:Choice>
  </mc:AlternateContent>
  <xr:revisionPtr revIDLastSave="94" documentId="13_ncr:1_{B75B96BA-8523-4BFE-8CC6-074A91BB16E2}" xr6:coauthVersionLast="47" xr6:coauthVersionMax="47" xr10:uidLastSave="{C2F353D4-928B-4A1C-AA4D-F22040C60457}"/>
  <bookViews>
    <workbookView showSheetTabs="0" xWindow="-120" yWindow="-120" windowWidth="20730" windowHeight="11160" xr2:uid="{00000000-000D-0000-FFFF-FFFF00000000}"/>
  </bookViews>
  <sheets>
    <sheet name="Index" sheetId="10" r:id="rId1"/>
    <sheet name="Cadastro OSM" sheetId="1" r:id="rId2"/>
    <sheet name="Consulta Status-OSM 2" sheetId="7" r:id="rId3"/>
    <sheet name="Monitoramento OSM" sheetId="6" r:id="rId4"/>
    <sheet name="Bd" sheetId="3" r:id="rId5"/>
    <sheet name="Bd2" sheetId="4" r:id="rId6"/>
    <sheet name="Cadastros" sheetId="2" r:id="rId7"/>
    <sheet name="OSM-STD" sheetId="8" r:id="rId8"/>
    <sheet name="Planilha6" sheetId="13" r:id="rId9"/>
  </sheets>
  <definedNames>
    <definedName name="_xlnm._FilterDatabase" localSheetId="6" hidden="1">Cadastros!$B$2:$X$2</definedName>
    <definedName name="_xlnm.Print_Area" localSheetId="2">'Consulta Status-OSM 2'!$B$1:$H$34</definedName>
    <definedName name="_xlnm.Print_Area" localSheetId="3">'Monitoramento OSM'!$B$1:$H$21</definedName>
    <definedName name="bdreg">Bd!$B$2:$K$1048576</definedName>
    <definedName name="bdreg2">'Bd2'!$B$2:$T$1048576</definedName>
    <definedName name="DadosExternos_1" localSheetId="8" hidden="1">Planilha6!$A$1:$S$1048575</definedName>
    <definedName name="idosm">Bd!$B$156:$B$1048576</definedName>
    <definedName name="maquina">Cadastros!$O$2:$S$1048576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6" l="1"/>
  <c r="B24" i="8" l="1"/>
  <c r="B22" i="8"/>
  <c r="E20" i="8"/>
  <c r="S10" i="8"/>
  <c r="B10" i="8"/>
  <c r="H8" i="8"/>
  <c r="O6" i="8"/>
  <c r="G6" i="8"/>
  <c r="P5" i="8"/>
  <c r="L4" i="8"/>
  <c r="E5" i="8"/>
  <c r="I4" i="8"/>
  <c r="G5" i="10" l="1"/>
  <c r="D32" i="7" l="1"/>
  <c r="S72" i="7" s="1"/>
  <c r="D29" i="7"/>
  <c r="R72" i="7" s="1"/>
  <c r="D28" i="7"/>
  <c r="Q72" i="7" s="1"/>
  <c r="D27" i="7"/>
  <c r="P72" i="7" s="1"/>
  <c r="D26" i="7"/>
  <c r="D25" i="7"/>
  <c r="D24" i="7"/>
  <c r="D23" i="7"/>
  <c r="B72" i="7"/>
  <c r="D22" i="7"/>
  <c r="D18" i="7"/>
  <c r="D72" i="7" s="1"/>
  <c r="D17" i="7"/>
  <c r="D15" i="7"/>
  <c r="I72" i="7" s="1"/>
  <c r="D14" i="7"/>
  <c r="H72" i="7" s="1"/>
  <c r="D13" i="7"/>
  <c r="G72" i="7" s="1"/>
  <c r="D12" i="7"/>
  <c r="D11" i="7"/>
  <c r="F72" i="7" s="1"/>
  <c r="D10" i="7"/>
  <c r="G22" i="7" s="1"/>
  <c r="D9" i="7"/>
  <c r="C72" i="7" s="1"/>
  <c r="G5" i="7"/>
  <c r="D20" i="6"/>
  <c r="D19" i="6"/>
  <c r="D74" i="6" s="1"/>
  <c r="D18" i="6"/>
  <c r="J74" i="6" s="1"/>
  <c r="D16" i="6"/>
  <c r="I74" i="6" s="1"/>
  <c r="D15" i="6"/>
  <c r="H74" i="6" s="1"/>
  <c r="D14" i="6"/>
  <c r="G74" i="6" s="1"/>
  <c r="K74" i="6"/>
  <c r="D12" i="6"/>
  <c r="F74" i="6" s="1"/>
  <c r="D11" i="6"/>
  <c r="E74" i="6" s="1"/>
  <c r="D10" i="6"/>
  <c r="C74" i="6" s="1"/>
  <c r="S74" i="6"/>
  <c r="R74" i="6"/>
  <c r="Q74" i="6"/>
  <c r="P74" i="6"/>
  <c r="O74" i="6"/>
  <c r="N74" i="6"/>
  <c r="M74" i="6"/>
  <c r="L74" i="6"/>
  <c r="B74" i="6"/>
  <c r="G6" i="6"/>
  <c r="G9" i="1"/>
  <c r="C1" i="3"/>
  <c r="T74" i="6" l="1"/>
  <c r="H5" i="10"/>
  <c r="H5" i="7"/>
  <c r="H6" i="6"/>
  <c r="E72" i="7"/>
  <c r="T72" i="7"/>
  <c r="I71" i="1"/>
  <c r="H71" i="1"/>
  <c r="G71" i="1"/>
  <c r="K71" i="1"/>
  <c r="F71" i="1"/>
  <c r="E71" i="1"/>
  <c r="C71" i="1"/>
  <c r="G5" i="1"/>
  <c r="A1" i="3" l="1"/>
  <c r="J71" i="1"/>
  <c r="G10" i="1"/>
  <c r="D71" i="1" s="1"/>
  <c r="H5" i="1"/>
  <c r="G8" i="1" s="1"/>
  <c r="B7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 de Oliveira</author>
  </authors>
  <commentList>
    <comment ref="D12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
dd/mm/aaaa hh:mm
Atalho
Crtl+; 
espaço
Crtl+Shift+;</t>
        </r>
      </text>
    </comment>
    <comment ref="D13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Descreva com máximo de detalhes o problema.</t>
        </r>
      </text>
    </comment>
    <comment ref="D14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 xml:space="preserve">O problema já ocorreu anteriormente?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 de Oliveira</author>
  </authors>
  <commentList>
    <comment ref="D29" authorId="0" shapeId="0" xr:uid="{00000000-0006-0000-0200-000001000000}">
      <text>
        <r>
          <rPr>
            <sz val="9"/>
            <color indexed="81"/>
            <rFont val="Segoe UI"/>
            <family val="2"/>
          </rPr>
          <t xml:space="preserve">
dd/mm/aaaa hh:mm
Atalho
Crtl+;
Crtl+Shift+;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Roberto de Oliveira</author>
  </authors>
  <commentList>
    <comment ref="D31" authorId="0" shapeId="0" xr:uid="{EB8AF4D9-52A7-4BCD-859F-D43A38EB20F3}">
      <text>
        <r>
          <rPr>
            <sz val="9"/>
            <color indexed="81"/>
            <rFont val="Segoe UI"/>
            <family val="2"/>
          </rPr>
          <t xml:space="preserve">
dd/mm/aaaa hh:mm
Atalho
Crtl+;
Crtl+Shift+;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bdreg2" description="Conexão com a consulta 'bdreg2' na pasta de trabalho." type="5" refreshedVersion="6" background="1" saveData="1">
    <dbPr connection="Provider=Microsoft.Mashup.OleDb.1;Data Source=$Workbook$;Location=bdreg2;Extended Properties=&quot;&quot;" command="SELECT * FROM [bdreg2]"/>
  </connection>
</connections>
</file>

<file path=xl/sharedStrings.xml><?xml version="1.0" encoding="utf-8"?>
<sst xmlns="http://schemas.openxmlformats.org/spreadsheetml/2006/main" count="1520" uniqueCount="547">
  <si>
    <t>CADASTRO ORDEM DE SERVIÇO MANUTENÇÃO</t>
  </si>
  <si>
    <t>Fábrica de Leves</t>
  </si>
  <si>
    <t>Fábrica de Titans</t>
  </si>
  <si>
    <t>Centro Logístico</t>
  </si>
  <si>
    <t>Administrativo</t>
  </si>
  <si>
    <t>Compras</t>
  </si>
  <si>
    <t>Salas Reunião</t>
  </si>
  <si>
    <t>Usuários</t>
  </si>
  <si>
    <t>Sictell Sicflux</t>
  </si>
  <si>
    <t>Roberto Munhoz</t>
  </si>
  <si>
    <t>Marcia Munhoz</t>
  </si>
  <si>
    <t>Marcelo Munhoz</t>
  </si>
  <si>
    <t>Rafael Munhoz</t>
  </si>
  <si>
    <t>Carlos Moura</t>
  </si>
  <si>
    <t>Fabiano Geraldo</t>
  </si>
  <si>
    <t>Luciana Simão</t>
  </si>
  <si>
    <t>Carlos Miranda</t>
  </si>
  <si>
    <t>Zilvonara Carlet</t>
  </si>
  <si>
    <t>Rafael Grave</t>
  </si>
  <si>
    <t>Sarah Santiago</t>
  </si>
  <si>
    <t>Rita Borba</t>
  </si>
  <si>
    <t>Matheus Bernardo</t>
  </si>
  <si>
    <t>Randolfo Koster</t>
  </si>
  <si>
    <t>Flávio José Vailati Filho</t>
  </si>
  <si>
    <t>Izaias Severino da Silva</t>
  </si>
  <si>
    <t>Luciano Borba Valter</t>
  </si>
  <si>
    <t>Marcio Gotado da Silva</t>
  </si>
  <si>
    <t>Neimar Piran</t>
  </si>
  <si>
    <t>Anderson Budal Arins</t>
  </si>
  <si>
    <t>Francisnei de Oliveira</t>
  </si>
  <si>
    <t>Jean Araujo</t>
  </si>
  <si>
    <t>Cesar Meira</t>
  </si>
  <si>
    <t>Letícia Maia</t>
  </si>
  <si>
    <t>Tainá Cristina Martins</t>
  </si>
  <si>
    <t>Christiane Drozdek Pereira</t>
  </si>
  <si>
    <t>Supervisor de Logística</t>
  </si>
  <si>
    <t>Nilson Garcia</t>
  </si>
  <si>
    <t>Laser 01</t>
  </si>
  <si>
    <t>Dobradeira</t>
  </si>
  <si>
    <t>Pintura</t>
  </si>
  <si>
    <t>Máquima/Equipamento</t>
  </si>
  <si>
    <t>Balanceadora</t>
  </si>
  <si>
    <t>Solda Rotor</t>
  </si>
  <si>
    <t>Local</t>
  </si>
  <si>
    <t>Máquina/Equipamento</t>
  </si>
  <si>
    <t>Situação</t>
  </si>
  <si>
    <t>Melhoria</t>
  </si>
  <si>
    <t>Fábrica Titans</t>
  </si>
  <si>
    <t>Linha de Montagem</t>
  </si>
  <si>
    <t>Corte de Chapas</t>
  </si>
  <si>
    <t>Célula Metálicos</t>
  </si>
  <si>
    <t>Célula MegaNora</t>
  </si>
  <si>
    <t>ACI</t>
  </si>
  <si>
    <t>MAX</t>
  </si>
  <si>
    <t>RVA</t>
  </si>
  <si>
    <t>SplitVent</t>
  </si>
  <si>
    <t>Embalagem</t>
  </si>
  <si>
    <t>Célula Mega</t>
  </si>
  <si>
    <t>Célula Sonora</t>
  </si>
  <si>
    <t>Célula Livre</t>
  </si>
  <si>
    <t>Solicitante</t>
  </si>
  <si>
    <t>Data</t>
  </si>
  <si>
    <t>Descrição Problema</t>
  </si>
  <si>
    <t>Código</t>
  </si>
  <si>
    <t>Descrição</t>
  </si>
  <si>
    <t>Custo</t>
  </si>
  <si>
    <t>Horas</t>
  </si>
  <si>
    <t>FÁBRICA LEVES</t>
  </si>
  <si>
    <t>ACAB</t>
  </si>
  <si>
    <t>ACABAMENTO FÁBRICA TITANS</t>
  </si>
  <si>
    <t>FÁBRICA TITANS</t>
  </si>
  <si>
    <t>REB</t>
  </si>
  <si>
    <t>ACABAMENTO CORTE</t>
  </si>
  <si>
    <t>ACABR</t>
  </si>
  <si>
    <t>ACABAMENTO REPUXO</t>
  </si>
  <si>
    <t>BALANC01</t>
  </si>
  <si>
    <t>BALANCEADORA</t>
  </si>
  <si>
    <t>BC01TESTE</t>
  </si>
  <si>
    <t>BANCADA 01 TESTE (INATIVO)</t>
  </si>
  <si>
    <t>INATIVOS</t>
  </si>
  <si>
    <t>BC02</t>
  </si>
  <si>
    <t>BANCADA 02 (INATIVO)</t>
  </si>
  <si>
    <t>BFR</t>
  </si>
  <si>
    <t>BANCADA DE FURAÇÃO</t>
  </si>
  <si>
    <t>CELFH</t>
  </si>
  <si>
    <t>BANCADA FH</t>
  </si>
  <si>
    <t>MONTAGEM LEVES METÁLICOS</t>
  </si>
  <si>
    <t>BCMA</t>
  </si>
  <si>
    <t>BANCADA MONTAGEM 01 (MAXX 1)</t>
  </si>
  <si>
    <t>BCMAF</t>
  </si>
  <si>
    <t>BANCADA MONTAGEM 02 (MAXX 2)</t>
  </si>
  <si>
    <t>BCRVA</t>
  </si>
  <si>
    <t>BANCADA MONTAGEM 03 (RVA)</t>
  </si>
  <si>
    <t>BC04</t>
  </si>
  <si>
    <t>BANCADA MONTAGEM 04 (SPLITVENT)</t>
  </si>
  <si>
    <t>MQS</t>
  </si>
  <si>
    <t>BANCADA MONTAGEM 05 (SONORA)</t>
  </si>
  <si>
    <t>CEL01</t>
  </si>
  <si>
    <t>BANCADA MONTAGEM 06 (MEGA)</t>
  </si>
  <si>
    <t>MNR</t>
  </si>
  <si>
    <t>BANCADA MONTAGEM 07 (MEGANORA)</t>
  </si>
  <si>
    <t>MÁQ</t>
  </si>
  <si>
    <t>BANCADA MONTAGEM 08 (EMBALAGEM 1)</t>
  </si>
  <si>
    <t>BC09</t>
  </si>
  <si>
    <t>BANCADA MONTAGEM 09 (EMBALAGEM 2)</t>
  </si>
  <si>
    <t>BC01</t>
  </si>
  <si>
    <t>BANCADA MONTAGEM 10 (LIVRE 1)</t>
  </si>
  <si>
    <t>BCRS01</t>
  </si>
  <si>
    <t>BANCADA MONTAGEM 11 (LIVRE 2)</t>
  </si>
  <si>
    <t>BANC_ACI</t>
  </si>
  <si>
    <t>BANCADA MONTAGEM 12 (ACI 1)</t>
  </si>
  <si>
    <t>BC ACI TESTE</t>
  </si>
  <si>
    <t>BANCADA MONTAGEM 13 (ACI 2)</t>
  </si>
  <si>
    <t>BCD2 TESTE</t>
  </si>
  <si>
    <t>BANCADA MONTAGEM 14 (TESTE)</t>
  </si>
  <si>
    <t>BC_VALV</t>
  </si>
  <si>
    <t>BANCADA VALVULA (INATIVO)</t>
  </si>
  <si>
    <t>CAL01</t>
  </si>
  <si>
    <t>CALANDRA</t>
  </si>
  <si>
    <t>CEL01F</t>
  </si>
  <si>
    <t>CELULA 01 TESTE (INATIVO)</t>
  </si>
  <si>
    <t>CEL02</t>
  </si>
  <si>
    <t>CELÚLA 02 (INATIVO)</t>
  </si>
  <si>
    <t>CEL02F</t>
  </si>
  <si>
    <t>CELULA 02 TESTE (INATIVO)</t>
  </si>
  <si>
    <t>CLINCH</t>
  </si>
  <si>
    <t>CLINCH (PONTEADEIRA PNEUMÁTICA)</t>
  </si>
  <si>
    <t>CONF</t>
  </si>
  <si>
    <t>CONFERENCIA DE FABRICAÇÃO</t>
  </si>
  <si>
    <t>INSPEÇÃO</t>
  </si>
  <si>
    <t>MANUAL</t>
  </si>
  <si>
    <t>CORTE MANUAL (INATIVO)</t>
  </si>
  <si>
    <t>DOBMAN</t>
  </si>
  <si>
    <t>DOBRA MANUAL</t>
  </si>
  <si>
    <t>DPITT</t>
  </si>
  <si>
    <t>DOBRA PITTSBURGH</t>
  </si>
  <si>
    <t>DOBRA01</t>
  </si>
  <si>
    <t>DOBRADEIRA</t>
  </si>
  <si>
    <t>EMB_T</t>
  </si>
  <si>
    <t>EMBALAGEM TITAN</t>
  </si>
  <si>
    <t>MONTAGEM TITAN</t>
  </si>
  <si>
    <t>EMB_TUBO</t>
  </si>
  <si>
    <t>EMBALAGEM TUBOS</t>
  </si>
  <si>
    <t>FÁBRICA DE TUBOS</t>
  </si>
  <si>
    <t>EXP</t>
  </si>
  <si>
    <t>ESTOQUE/PROD.ACAB</t>
  </si>
  <si>
    <t>Expedição</t>
  </si>
  <si>
    <t>EST</t>
  </si>
  <si>
    <t>ESTUFA</t>
  </si>
  <si>
    <t>FPITT</t>
  </si>
  <si>
    <t>FECHAMENTO PITTSBURGH</t>
  </si>
  <si>
    <t>FLANG</t>
  </si>
  <si>
    <t>FLANGEADORA</t>
  </si>
  <si>
    <t>CORTE00</t>
  </si>
  <si>
    <t>GUILHOTINA</t>
  </si>
  <si>
    <t>IMP</t>
  </si>
  <si>
    <t>IMPRESSÃO ETIQUETAS LEVES</t>
  </si>
  <si>
    <t>ETIQ02</t>
  </si>
  <si>
    <t>IMPRESSÃO ETIQUETAS TITAN</t>
  </si>
  <si>
    <t>JAT01</t>
  </si>
  <si>
    <t>JATEAMENTO</t>
  </si>
  <si>
    <t>MCL</t>
  </si>
  <si>
    <t>LASER 01</t>
  </si>
  <si>
    <t>LASER02</t>
  </si>
  <si>
    <t>LASER 02</t>
  </si>
  <si>
    <t>FLEX</t>
  </si>
  <si>
    <t>MÁQUINA TUBO FLEX</t>
  </si>
  <si>
    <t>SEMI_RIG</t>
  </si>
  <si>
    <t>MÁQUINA TUBO SEMI RIGIDO</t>
  </si>
  <si>
    <t>MRT</t>
  </si>
  <si>
    <t>MESA RECOLHIMENTO/RECORTE TUBO</t>
  </si>
  <si>
    <t>M TESTE</t>
  </si>
  <si>
    <t>MONTAGEM E TESTE LEVES (INATIVO)</t>
  </si>
  <si>
    <t>MTGEM_ROT</t>
  </si>
  <si>
    <t>MONTAGEM ROTOR</t>
  </si>
  <si>
    <t>MTGE_ROT_SIROCO</t>
  </si>
  <si>
    <t>MONTAGEM ROTOR SIROCO</t>
  </si>
  <si>
    <t>M_SOLDA</t>
  </si>
  <si>
    <t>MONTAGEM SOLDA (INATIVO)</t>
  </si>
  <si>
    <t>TITAN01</t>
  </si>
  <si>
    <t>PINT01</t>
  </si>
  <si>
    <t>PINTURA</t>
  </si>
  <si>
    <t>CORTE01</t>
  </si>
  <si>
    <t>PLASMA (INATIVO)</t>
  </si>
  <si>
    <t>PRE</t>
  </si>
  <si>
    <t>PRENSA</t>
  </si>
  <si>
    <t>PUNC</t>
  </si>
  <si>
    <t>PUNCIONADEIRA PLAQUETAS</t>
  </si>
  <si>
    <t>SPCH</t>
  </si>
  <si>
    <t>SEPARAÇÃO MATÉRIA PRIMA</t>
  </si>
  <si>
    <t>ALMOXARIFADO</t>
  </si>
  <si>
    <t>SPC</t>
  </si>
  <si>
    <t>SEPARAR COMPONENTES</t>
  </si>
  <si>
    <t>SER</t>
  </si>
  <si>
    <t>SERRA</t>
  </si>
  <si>
    <t>TER01</t>
  </si>
  <si>
    <t>SERVICO DE TERCEIROS</t>
  </si>
  <si>
    <t>SERVIÇO DE TERCEIROS</t>
  </si>
  <si>
    <t>SLITTER</t>
  </si>
  <si>
    <t>BC_SOL</t>
  </si>
  <si>
    <t>SOLDA 01</t>
  </si>
  <si>
    <t>SOLDA02</t>
  </si>
  <si>
    <t>SOLDA 02</t>
  </si>
  <si>
    <t>SOLDA03</t>
  </si>
  <si>
    <t>SOLDA 03</t>
  </si>
  <si>
    <t>BC_SOL.P</t>
  </si>
  <si>
    <t>SOLDA PONTO</t>
  </si>
  <si>
    <t>TESTF</t>
  </si>
  <si>
    <t>TESTE FUNCIONAL TITAN</t>
  </si>
  <si>
    <t>TOR</t>
  </si>
  <si>
    <t>TORNO REPUXO</t>
  </si>
  <si>
    <t>Setor</t>
  </si>
  <si>
    <t>SELECIONAR MÁQ/EQ.</t>
  </si>
  <si>
    <t>N° OSM</t>
  </si>
  <si>
    <t>Validação</t>
  </si>
  <si>
    <t>Sim</t>
  </si>
  <si>
    <t>Não</t>
  </si>
  <si>
    <t>Reincidente</t>
  </si>
  <si>
    <t>Observação</t>
  </si>
  <si>
    <t>Parado - Corretiva</t>
  </si>
  <si>
    <t>Falha Intermitente -Corretiva</t>
  </si>
  <si>
    <t>Preventiva</t>
  </si>
  <si>
    <t>Nr. OS</t>
  </si>
  <si>
    <t>20220</t>
  </si>
  <si>
    <t>teste</t>
  </si>
  <si>
    <t>Teste</t>
  </si>
  <si>
    <t>teste 2</t>
  </si>
  <si>
    <t>teste3</t>
  </si>
  <si>
    <t>Data &amp; Hora da Parada</t>
  </si>
  <si>
    <t>Máquina com vazamento</t>
  </si>
  <si>
    <t>Urgente</t>
  </si>
  <si>
    <t>Data &amp; Hora OS</t>
  </si>
  <si>
    <t>Máquina Vibrando</t>
  </si>
  <si>
    <t>não</t>
  </si>
  <si>
    <t>** Documento Estritamente Confidencial **</t>
  </si>
  <si>
    <t>Solução</t>
  </si>
  <si>
    <t>Instruções</t>
  </si>
  <si>
    <t>Observações técnicas</t>
  </si>
  <si>
    <t xml:space="preserve"> ORDEM DE SERVIÇO MANUTENÇÃO</t>
  </si>
  <si>
    <t>Defeito Identificado</t>
  </si>
  <si>
    <t>Causa Identificada</t>
  </si>
  <si>
    <t>Data &amp; Hora da Conclusão</t>
  </si>
  <si>
    <t>OSM</t>
  </si>
  <si>
    <t>Especialidade Causa</t>
  </si>
  <si>
    <t>Elétrica</t>
  </si>
  <si>
    <t>Mecânica</t>
  </si>
  <si>
    <t>Hidráulica</t>
  </si>
  <si>
    <t>Eletrônica</t>
  </si>
  <si>
    <t>Produção</t>
  </si>
  <si>
    <t>STATUS</t>
  </si>
  <si>
    <t>Status</t>
  </si>
  <si>
    <t>Aberta</t>
  </si>
  <si>
    <t>Em curso</t>
  </si>
  <si>
    <t>Concluída</t>
  </si>
  <si>
    <t>Total Hr Paradas</t>
  </si>
  <si>
    <t>teste2</t>
  </si>
  <si>
    <t>Vazamento de Gás</t>
  </si>
  <si>
    <t>Já conversado com Sr. Leandro sobre o problema identificado.</t>
  </si>
  <si>
    <t>Tubo rachado</t>
  </si>
  <si>
    <t>Desgate natural, tempo de uso.</t>
  </si>
  <si>
    <t>Substituir tubo de bronze</t>
  </si>
  <si>
    <t xml:space="preserve">Utilizar tubo original </t>
  </si>
  <si>
    <t>testeste</t>
  </si>
  <si>
    <t>Preenchimento Solicitante</t>
  </si>
  <si>
    <t>N°</t>
  </si>
  <si>
    <t>Solicitante:</t>
  </si>
  <si>
    <t>Equipamento:</t>
  </si>
  <si>
    <t>Tag:</t>
  </si>
  <si>
    <t>Hora Parada:</t>
  </si>
  <si>
    <t xml:space="preserve"> Início Serviço:</t>
  </si>
  <si>
    <t xml:space="preserve"> Final Serviço:</t>
  </si>
  <si>
    <t>Reinício Produção</t>
  </si>
  <si>
    <t>Tempo Parado:</t>
  </si>
  <si>
    <t>Descrição do Problema:</t>
  </si>
  <si>
    <t>Reincidência</t>
  </si>
  <si>
    <t>Parecer Solicitante:</t>
  </si>
  <si>
    <t xml:space="preserve"> Muito Satisfeito</t>
  </si>
  <si>
    <t xml:space="preserve">       Satisfeito</t>
  </si>
  <si>
    <t>Indiferente</t>
  </si>
  <si>
    <t xml:space="preserve">  Insatisfeito</t>
  </si>
  <si>
    <t xml:space="preserve">         Muito Insatisfeito</t>
  </si>
  <si>
    <t xml:space="preserve">                 Visto do Responsavel:</t>
  </si>
  <si>
    <t>Visto do Responsável</t>
  </si>
  <si>
    <t>Preenchimento Manutenção</t>
  </si>
  <si>
    <t>Manutenção      Preventiva</t>
  </si>
  <si>
    <t xml:space="preserve">        Predial</t>
  </si>
  <si>
    <t>Defeito:</t>
  </si>
  <si>
    <t>Causa</t>
  </si>
  <si>
    <t>Instruções:</t>
  </si>
  <si>
    <t>Observações:</t>
  </si>
  <si>
    <t>Especialidade Causa:</t>
  </si>
  <si>
    <t xml:space="preserve">   Elétrica</t>
  </si>
  <si>
    <t>Mão de Obra:</t>
  </si>
  <si>
    <t>Tipo Oficina:</t>
  </si>
  <si>
    <t>Nome:</t>
  </si>
  <si>
    <t>Hora Inicio:</t>
  </si>
  <si>
    <t>Hora Fim:</t>
  </si>
  <si>
    <t>Material Utilizado:</t>
  </si>
  <si>
    <t>Qtd:</t>
  </si>
  <si>
    <t>Parecer Responsável Manutenção:</t>
  </si>
  <si>
    <t xml:space="preserve">                                                           Visto Responsável Manutenção:</t>
  </si>
  <si>
    <t>Observações</t>
  </si>
  <si>
    <t>Corretiva</t>
  </si>
  <si>
    <t>Melhoria/Engenharia</t>
  </si>
  <si>
    <t>ORDEM DE SERVIÇO MANUTENÇÃO - OSM</t>
  </si>
  <si>
    <t>Data &amp; Horario</t>
  </si>
  <si>
    <t>ASD</t>
  </si>
  <si>
    <t>Teste 12</t>
  </si>
  <si>
    <t>Conversar com operador.</t>
  </si>
  <si>
    <t>Vibração</t>
  </si>
  <si>
    <t>Rolamento</t>
  </si>
  <si>
    <t>Troca rolamento</t>
  </si>
  <si>
    <t>0</t>
  </si>
  <si>
    <t>elétrica</t>
  </si>
  <si>
    <t>Conformação do tubo</t>
  </si>
  <si>
    <t>dúvidas conversar com líder Márcio.</t>
  </si>
  <si>
    <t>teste 1200</t>
  </si>
  <si>
    <t>teste 3</t>
  </si>
  <si>
    <t>test2</t>
  </si>
  <si>
    <t>vazamento</t>
  </si>
  <si>
    <t>mangueira</t>
  </si>
  <si>
    <t>INFRA-ESTRUTURA</t>
  </si>
  <si>
    <t>SICTELL</t>
  </si>
  <si>
    <t>Dificuldade em abrir e fechar portas principais da fábrica de Titans.</t>
  </si>
  <si>
    <t>Conversado com Randolfo e Nilson.</t>
  </si>
  <si>
    <t>Antônio Mariano</t>
  </si>
  <si>
    <t>Olhais amassados</t>
  </si>
  <si>
    <t xml:space="preserve">Batida </t>
  </si>
  <si>
    <t>soldar outro olhal</t>
  </si>
  <si>
    <t>Solicitado a processos uma O.S para solda.</t>
  </si>
  <si>
    <t>Desmontar tubo 720 da engenharia, já alinhado com Leandro.</t>
  </si>
  <si>
    <t>20225</t>
  </si>
  <si>
    <t>Troca da luminária dala diretoria</t>
  </si>
  <si>
    <t>sim</t>
  </si>
  <si>
    <t>Solicitado a troca Leandro Sousa</t>
  </si>
  <si>
    <t>20226</t>
  </si>
  <si>
    <t>Troca dos filtros CRS de toda a fábrica</t>
  </si>
  <si>
    <t>Preventiva para troca dos filtros CRS</t>
  </si>
  <si>
    <t>20227</t>
  </si>
  <si>
    <t>20228</t>
  </si>
  <si>
    <t>Bandeija de cavaco com a haste de movimentação quebrada.</t>
  </si>
  <si>
    <t>20229</t>
  </si>
  <si>
    <t xml:space="preserve">Lampada queimada </t>
  </si>
  <si>
    <t>202210</t>
  </si>
  <si>
    <t>Parafusadeira danificada.</t>
  </si>
  <si>
    <t>202211</t>
  </si>
  <si>
    <t>Não esta ferchando a voluta corretamente.</t>
  </si>
  <si>
    <t>202212</t>
  </si>
  <si>
    <t>Carvão danificado.</t>
  </si>
  <si>
    <t>202213</t>
  </si>
  <si>
    <t>202214</t>
  </si>
  <si>
    <t>manutenção preventiva executada em 19/12/2022</t>
  </si>
  <si>
    <t xml:space="preserve">Carvão gasto </t>
  </si>
  <si>
    <t>tempo de uso</t>
  </si>
  <si>
    <t>Troca do carvão</t>
  </si>
  <si>
    <t>Queima da lâmpada</t>
  </si>
  <si>
    <t>vida util</t>
  </si>
  <si>
    <t>Troca</t>
  </si>
  <si>
    <t xml:space="preserve">Quebra da bandeija </t>
  </si>
  <si>
    <t>Possivelmente uso inadequado</t>
  </si>
  <si>
    <t>Solda parte danificada</t>
  </si>
  <si>
    <t xml:space="preserve">regulagem na velocidade </t>
  </si>
  <si>
    <t>falha operador</t>
  </si>
  <si>
    <t>regulada na velocidade adequada</t>
  </si>
  <si>
    <t>aplicado treinamento ao operador</t>
  </si>
  <si>
    <t>Não há</t>
  </si>
  <si>
    <t>manutenção preventiva</t>
  </si>
  <si>
    <t>vida util do carvão</t>
  </si>
  <si>
    <t xml:space="preserve">gasto </t>
  </si>
  <si>
    <t>troca do carvão</t>
  </si>
  <si>
    <t>carvão gasto pelo tempo</t>
  </si>
  <si>
    <t>carvão gasto</t>
  </si>
  <si>
    <t>Maquina não liga ( problema no painel eletrico.)</t>
  </si>
  <si>
    <t>202310</t>
  </si>
  <si>
    <t>Maquina não esta cortando as chapas.</t>
  </si>
  <si>
    <t>202311</t>
  </si>
  <si>
    <t>Alicate de fixação não esta travando corretamentge.</t>
  </si>
  <si>
    <t>202312</t>
  </si>
  <si>
    <t>Parafuso espando.</t>
  </si>
  <si>
    <t>202313</t>
  </si>
  <si>
    <t xml:space="preserve">Botão de leitura de espessura não funciona </t>
  </si>
  <si>
    <t>202314</t>
  </si>
  <si>
    <t>Dobras fora dos padrões</t>
  </si>
  <si>
    <t>Velocidade utilizada pelo operador</t>
  </si>
  <si>
    <t>Colocar em rotação mais baixa</t>
  </si>
  <si>
    <t>Treinamento aos operadores</t>
  </si>
  <si>
    <t>Equipamento queimado</t>
  </si>
  <si>
    <t>Má utilização</t>
  </si>
  <si>
    <t>Ar condicionado pingando</t>
  </si>
  <si>
    <t>202315</t>
  </si>
  <si>
    <t>Não liga</t>
  </si>
  <si>
    <t>Troca do equipamento</t>
  </si>
  <si>
    <t>202316</t>
  </si>
  <si>
    <t>Garra com defeito</t>
  </si>
  <si>
    <t>SELADORA EMBALAGENS LEVES</t>
  </si>
  <si>
    <t xml:space="preserve">Trocar resistência </t>
  </si>
  <si>
    <t>202317</t>
  </si>
  <si>
    <t>Tampa frontal travada não abre</t>
  </si>
  <si>
    <t>202318</t>
  </si>
  <si>
    <t>Luz da cabine de estufa queimada</t>
  </si>
  <si>
    <t>202319</t>
  </si>
  <si>
    <t>serra na liga</t>
  </si>
  <si>
    <t>202320</t>
  </si>
  <si>
    <t>solda</t>
  </si>
  <si>
    <t>Sujeira no duto de saída de água</t>
  </si>
  <si>
    <t>Pingando na sala PCP</t>
  </si>
  <si>
    <t>Limpeza e desobistrução</t>
  </si>
  <si>
    <t>Troca porta papel toalha</t>
  </si>
  <si>
    <t>202321</t>
  </si>
  <si>
    <t>Instalação TV na logística com infra</t>
  </si>
  <si>
    <t>202322</t>
  </si>
  <si>
    <t>Mangueira do gás rompida</t>
  </si>
  <si>
    <t>202323</t>
  </si>
  <si>
    <t>Desmontagem tubo teste engenharia</t>
  </si>
  <si>
    <t>202324</t>
  </si>
  <si>
    <t>Troca da luminária diretoria</t>
  </si>
  <si>
    <t>202325</t>
  </si>
  <si>
    <t>Serra não liga</t>
  </si>
  <si>
    <t>202326</t>
  </si>
  <si>
    <t>Luminária não liga</t>
  </si>
  <si>
    <t>202327</t>
  </si>
  <si>
    <t>Tampa frontal não abre</t>
  </si>
  <si>
    <t>202328</t>
  </si>
  <si>
    <t>Liga e desliga com defeito</t>
  </si>
  <si>
    <t>202329</t>
  </si>
  <si>
    <t>Talha não funciona</t>
  </si>
  <si>
    <t>202330</t>
  </si>
  <si>
    <t>Troca de posição tomada  110/220</t>
  </si>
  <si>
    <t>202331</t>
  </si>
  <si>
    <t>Computador da balanceadora não liga</t>
  </si>
  <si>
    <t>202332</t>
  </si>
  <si>
    <t>EXAUSTOR COM RUIDO ANORMAL.</t>
  </si>
  <si>
    <t>202333</t>
  </si>
  <si>
    <t xml:space="preserve">Trocar lampadas </t>
  </si>
  <si>
    <t>202334</t>
  </si>
  <si>
    <t>Sensor não esta atuando, fazer nova instalação do sensor.</t>
  </si>
  <si>
    <t>202335</t>
  </si>
  <si>
    <t>202336</t>
  </si>
  <si>
    <t>Maquina não esta fechando a voluta corretamente</t>
  </si>
  <si>
    <t>Trocar engates de ligação ( jacare modelo grande ) teste te titan</t>
  </si>
  <si>
    <t>202337</t>
  </si>
  <si>
    <t>Parafuso quebrado</t>
  </si>
  <si>
    <t>202338</t>
  </si>
  <si>
    <t>Vazamento de granalha.</t>
  </si>
  <si>
    <t>202339</t>
  </si>
  <si>
    <t>Maquina com problema na sensor</t>
  </si>
  <si>
    <t>202340</t>
  </si>
  <si>
    <t>Lâmpada queimada.</t>
  </si>
  <si>
    <t>202341</t>
  </si>
  <si>
    <t>Conexão solta</t>
  </si>
  <si>
    <t>Fio de conexão solto</t>
  </si>
  <si>
    <t>Refeita a conexão</t>
  </si>
  <si>
    <t>Periódica</t>
  </si>
  <si>
    <t>Cabeçote sujo</t>
  </si>
  <si>
    <t>Limpeza no cabeçote e parametrização</t>
  </si>
  <si>
    <t>Rotina de limpeza ao iniciar o turno</t>
  </si>
  <si>
    <t>Lâmpada queimada</t>
  </si>
  <si>
    <t>Parafuso espanado</t>
  </si>
  <si>
    <t>operação indevida na montagem</t>
  </si>
  <si>
    <t>Troca do parafuso e porca</t>
  </si>
  <si>
    <t>Rotina de manutenção no sistema de ventilação</t>
  </si>
  <si>
    <t>Tempo de utilização</t>
  </si>
  <si>
    <t>Troca dos filtros</t>
  </si>
  <si>
    <t xml:space="preserve">Rotina </t>
  </si>
  <si>
    <t>Parametros da máquina desconfigurado</t>
  </si>
  <si>
    <t>Máquina desconfigurada / Falta de treinamento</t>
  </si>
  <si>
    <t>Reconfigurada</t>
  </si>
  <si>
    <t>Pino guia quebrado</t>
  </si>
  <si>
    <t>desgaste</t>
  </si>
  <si>
    <t>Troca pino</t>
  </si>
  <si>
    <t>Sensor</t>
  </si>
  <si>
    <t>Sensor não atua</t>
  </si>
  <si>
    <t>reiniciado o app da máquina</t>
  </si>
  <si>
    <t xml:space="preserve">Troca </t>
  </si>
  <si>
    <t>Lampada queimada.</t>
  </si>
  <si>
    <t>202342</t>
  </si>
  <si>
    <t>MAQUINA NÃO LIGA</t>
  </si>
  <si>
    <t>202343</t>
  </si>
  <si>
    <t xml:space="preserve">Maquina não liga </t>
  </si>
  <si>
    <t>202344</t>
  </si>
  <si>
    <t>Corrente de alimentação da ponte rolante gasta ( já mandado fotos para manutenção.)</t>
  </si>
  <si>
    <t>202345</t>
  </si>
  <si>
    <t>Porta de inspeção danificada.</t>
  </si>
  <si>
    <t>202346</t>
  </si>
  <si>
    <t>Encontrato cavaco no interior da máquina</t>
  </si>
  <si>
    <t>Limpeza</t>
  </si>
  <si>
    <t>Limpeza constante após o fim do turno</t>
  </si>
  <si>
    <t>Aguaradndo material ser comprado por compras</t>
  </si>
  <si>
    <t>Troca do equipamento, aguardando liberação vendas.</t>
  </si>
  <si>
    <t>Probema na máquina</t>
  </si>
  <si>
    <t>Será avaliado pelo terceiro contratado</t>
  </si>
  <si>
    <t>botão de liga/desliga</t>
  </si>
  <si>
    <t>não funciona</t>
  </si>
  <si>
    <t>Troca do botão</t>
  </si>
  <si>
    <t>botão liga/desliga</t>
  </si>
  <si>
    <t>desgaste/vida util</t>
  </si>
  <si>
    <t>Trava de bloqueio</t>
  </si>
  <si>
    <t>Destravada - lubrificada</t>
  </si>
  <si>
    <t>Queimada</t>
  </si>
  <si>
    <t>Motor trancado</t>
  </si>
  <si>
    <t>queda do equipamento</t>
  </si>
  <si>
    <t>Destravamento do motor</t>
  </si>
  <si>
    <t>Cuidado e zelo na utilização</t>
  </si>
  <si>
    <t>Queima</t>
  </si>
  <si>
    <t>tempo de vida</t>
  </si>
  <si>
    <t>NA</t>
  </si>
  <si>
    <t>Não se Aplica N/A</t>
  </si>
  <si>
    <t>Ressecada</t>
  </si>
  <si>
    <t>N/A</t>
  </si>
  <si>
    <t>QUEIMADA</t>
  </si>
  <si>
    <t>TEMPO</t>
  </si>
  <si>
    <t>TROCA</t>
  </si>
  <si>
    <t>jacares de 70 amperes com mal funcionamento.</t>
  </si>
  <si>
    <t>202347</t>
  </si>
  <si>
    <t>Lmapada queimada (proximo  calanbra )</t>
  </si>
  <si>
    <t>202348</t>
  </si>
  <si>
    <t>Aguardando compras</t>
  </si>
  <si>
    <t>Aguardando posicionamento engenharia</t>
  </si>
  <si>
    <t>Troca lâmpada</t>
  </si>
  <si>
    <t>Vida util</t>
  </si>
  <si>
    <t>Sensor danificado</t>
  </si>
  <si>
    <t xml:space="preserve">queima </t>
  </si>
  <si>
    <t>Trocar sensor</t>
  </si>
  <si>
    <t>Botão não atua</t>
  </si>
  <si>
    <t>Defeito</t>
  </si>
  <si>
    <t>Troca botoeira</t>
  </si>
  <si>
    <t>SIM</t>
  </si>
  <si>
    <t>Verificar filtros de bebedouro da fabrica de titans</t>
  </si>
  <si>
    <t>202349</t>
  </si>
  <si>
    <t>202350</t>
  </si>
  <si>
    <t>Sujeira no filtro</t>
  </si>
  <si>
    <t>Água contaminada</t>
  </si>
  <si>
    <t>Troca do filtro</t>
  </si>
  <si>
    <t>na</t>
  </si>
  <si>
    <t>Sictell</t>
  </si>
  <si>
    <t>Luz queimada</t>
  </si>
  <si>
    <t>Sala sem luz</t>
  </si>
  <si>
    <t>Roberto Oliveira</t>
  </si>
  <si>
    <t>Queima da lampada</t>
  </si>
  <si>
    <t>Teste one drive</t>
  </si>
  <si>
    <t>Na</t>
  </si>
  <si>
    <t>Troca da lâmpada</t>
  </si>
  <si>
    <t>Tomada com defeito</t>
  </si>
  <si>
    <t>Contato da tomada ruim</t>
  </si>
  <si>
    <t>202351</t>
  </si>
  <si>
    <t>Desgaste natural</t>
  </si>
  <si>
    <t>Trocada a tomada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</si>
</sst>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h:mm;@"/>
    <numFmt numFmtId="166" formatCode="yyyy\-__"/>
    <numFmt numFmtId="167" formatCode="[h]:mm:ss;@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11"/>
      <color theme="8" tint="0.39997558519241921"/>
      <name val="Calibri"/>
      <family val="2"/>
      <scheme val="minor"/>
    </font>
    <font>
      <sz val="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9"/>
      <color indexed="81"/>
      <name val="Segoe UI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8"/>
      <color theme="1"/>
      <name val="Arial Black"/>
      <family val="2"/>
    </font>
    <font>
      <b/>
      <sz val="16"/>
      <color theme="1"/>
      <name val="Segoe UI"/>
      <family val="2"/>
    </font>
    <font>
      <b/>
      <sz val="10"/>
      <color rgb="FF0070C0"/>
      <name val="Segoe UI"/>
      <family val="2"/>
    </font>
    <font>
      <sz val="11"/>
      <color theme="1"/>
      <name val="Segoe UI"/>
      <family val="2"/>
    </font>
    <font>
      <b/>
      <sz val="9"/>
      <color theme="1"/>
      <name val="Segoe UI"/>
      <family val="2"/>
    </font>
    <font>
      <b/>
      <sz val="9"/>
      <color rgb="FFFF0000"/>
      <name val="Segoe UI"/>
      <family val="2"/>
    </font>
    <font>
      <b/>
      <sz val="12"/>
      <color rgb="FFFF0000"/>
      <name val="Segoe UI"/>
      <family val="2"/>
    </font>
    <font>
      <b/>
      <sz val="8"/>
      <color rgb="FFFF0000"/>
      <name val="Segoe UI"/>
      <family val="2"/>
    </font>
    <font>
      <sz val="9"/>
      <color theme="1"/>
      <name val="Segoe UI"/>
      <family val="2"/>
    </font>
    <font>
      <b/>
      <sz val="11"/>
      <color theme="1"/>
      <name val="Segoe UI"/>
      <family val="2"/>
    </font>
    <font>
      <b/>
      <sz val="8"/>
      <name val="Segoe UI"/>
      <family val="2"/>
    </font>
    <font>
      <b/>
      <sz val="9"/>
      <color rgb="FF0070C0"/>
      <name val="Segoe UI"/>
      <family val="2"/>
    </font>
    <font>
      <b/>
      <sz val="14"/>
      <color rgb="FF0070C0"/>
      <name val="Segoe UI"/>
      <family val="2"/>
    </font>
    <font>
      <sz val="9"/>
      <color theme="1"/>
      <name val="Arial Rounded MT Bold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322">
    <xf numFmtId="0" fontId="0" fillId="0" borderId="0" xfId="0"/>
    <xf numFmtId="0" fontId="16" fillId="0" borderId="0" xfId="0" applyFont="1"/>
    <xf numFmtId="44" fontId="20" fillId="0" borderId="0" xfId="0" applyNumberFormat="1" applyFont="1"/>
    <xf numFmtId="49" fontId="20" fillId="0" borderId="0" xfId="0" applyNumberFormat="1" applyFont="1"/>
    <xf numFmtId="4" fontId="20" fillId="0" borderId="0" xfId="0" applyNumberFormat="1" applyFont="1"/>
    <xf numFmtId="0" fontId="18" fillId="0" borderId="0" xfId="0" applyFont="1" applyAlignment="1">
      <alignment wrapText="1"/>
    </xf>
    <xf numFmtId="0" fontId="0" fillId="33" borderId="0" xfId="0" applyFill="1"/>
    <xf numFmtId="0" fontId="0" fillId="34" borderId="0" xfId="0" applyFill="1"/>
    <xf numFmtId="0" fontId="16" fillId="33" borderId="13" xfId="0" applyFont="1" applyFill="1" applyBorder="1" applyAlignment="1">
      <alignment horizontal="right"/>
    </xf>
    <xf numFmtId="0" fontId="16" fillId="33" borderId="10" xfId="0" applyFont="1" applyFill="1" applyBorder="1" applyAlignment="1">
      <alignment horizontal="right"/>
    </xf>
    <xf numFmtId="0" fontId="16" fillId="33" borderId="11" xfId="0" applyFont="1" applyFill="1" applyBorder="1" applyAlignment="1">
      <alignment horizontal="right"/>
    </xf>
    <xf numFmtId="0" fontId="0" fillId="33" borderId="16" xfId="0" applyFill="1" applyBorder="1"/>
    <xf numFmtId="0" fontId="0" fillId="33" borderId="13" xfId="0" applyFill="1" applyBorder="1"/>
    <xf numFmtId="0" fontId="0" fillId="33" borderId="17" xfId="0" applyFill="1" applyBorder="1"/>
    <xf numFmtId="0" fontId="0" fillId="33" borderId="10" xfId="0" applyFill="1" applyBorder="1"/>
    <xf numFmtId="0" fontId="0" fillId="33" borderId="15" xfId="0" applyFill="1" applyBorder="1"/>
    <xf numFmtId="0" fontId="16" fillId="33" borderId="0" xfId="0" applyFont="1" applyFill="1" applyAlignment="1">
      <alignment horizontal="right" vertical="center" indent="1"/>
    </xf>
    <xf numFmtId="0" fontId="0" fillId="33" borderId="0" xfId="0" applyFill="1" applyAlignment="1">
      <alignment vertical="top"/>
    </xf>
    <xf numFmtId="0" fontId="0" fillId="33" borderId="11" xfId="0" applyFill="1" applyBorder="1"/>
    <xf numFmtId="0" fontId="0" fillId="33" borderId="18" xfId="0" applyFill="1" applyBorder="1"/>
    <xf numFmtId="165" fontId="0" fillId="33" borderId="0" xfId="0" applyNumberFormat="1" applyFill="1"/>
    <xf numFmtId="166" fontId="0" fillId="33" borderId="0" xfId="0" applyNumberFormat="1" applyFill="1"/>
    <xf numFmtId="0" fontId="22" fillId="33" borderId="0" xfId="0" applyFont="1" applyFill="1"/>
    <xf numFmtId="0" fontId="19" fillId="33" borderId="0" xfId="0" applyFont="1" applyFill="1"/>
    <xf numFmtId="0" fontId="22" fillId="33" borderId="17" xfId="0" applyFont="1" applyFill="1" applyBorder="1"/>
    <xf numFmtId="0" fontId="22" fillId="33" borderId="14" xfId="0" applyFont="1" applyFill="1" applyBorder="1"/>
    <xf numFmtId="14" fontId="0" fillId="33" borderId="0" xfId="0" applyNumberFormat="1" applyFill="1"/>
    <xf numFmtId="166" fontId="0" fillId="33" borderId="14" xfId="0" applyNumberFormat="1" applyFill="1" applyBorder="1" applyAlignment="1">
      <alignment horizontal="left"/>
    </xf>
    <xf numFmtId="0" fontId="0" fillId="33" borderId="16" xfId="0" applyFill="1" applyBorder="1" applyAlignment="1">
      <alignment horizontal="left"/>
    </xf>
    <xf numFmtId="22" fontId="0" fillId="0" borderId="0" xfId="0" applyNumberFormat="1"/>
    <xf numFmtId="167" fontId="0" fillId="0" borderId="0" xfId="0" applyNumberFormat="1"/>
    <xf numFmtId="22" fontId="0" fillId="33" borderId="0" xfId="0" applyNumberFormat="1" applyFill="1"/>
    <xf numFmtId="22" fontId="0" fillId="33" borderId="15" xfId="0" applyNumberFormat="1" applyFill="1" applyBorder="1" applyAlignment="1">
      <alignment horizontal="left"/>
    </xf>
    <xf numFmtId="22" fontId="16" fillId="0" borderId="0" xfId="0" applyNumberFormat="1" applyFont="1"/>
    <xf numFmtId="0" fontId="0" fillId="35" borderId="13" xfId="0" applyFill="1" applyBorder="1"/>
    <xf numFmtId="0" fontId="0" fillId="35" borderId="17" xfId="0" applyFill="1" applyBorder="1"/>
    <xf numFmtId="0" fontId="22" fillId="35" borderId="17" xfId="0" applyFont="1" applyFill="1" applyBorder="1"/>
    <xf numFmtId="0" fontId="22" fillId="35" borderId="14" xfId="0" applyFont="1" applyFill="1" applyBorder="1"/>
    <xf numFmtId="0" fontId="0" fillId="35" borderId="10" xfId="0" applyFill="1" applyBorder="1"/>
    <xf numFmtId="0" fontId="19" fillId="35" borderId="0" xfId="0" applyFont="1" applyFill="1"/>
    <xf numFmtId="0" fontId="0" fillId="35" borderId="0" xfId="0" applyFill="1"/>
    <xf numFmtId="0" fontId="0" fillId="35" borderId="15" xfId="0" applyFill="1" applyBorder="1"/>
    <xf numFmtId="0" fontId="16" fillId="35" borderId="0" xfId="0" applyFont="1" applyFill="1" applyAlignment="1">
      <alignment horizontal="right" vertical="center" indent="1"/>
    </xf>
    <xf numFmtId="0" fontId="0" fillId="35" borderId="0" xfId="0" applyFill="1" applyAlignment="1">
      <alignment vertical="top"/>
    </xf>
    <xf numFmtId="0" fontId="0" fillId="35" borderId="18" xfId="0" applyFill="1" applyBorder="1"/>
    <xf numFmtId="0" fontId="0" fillId="35" borderId="16" xfId="0" applyFill="1" applyBorder="1"/>
    <xf numFmtId="0" fontId="16" fillId="35" borderId="0" xfId="0" applyFont="1" applyFill="1" applyAlignment="1">
      <alignment horizontal="right"/>
    </xf>
    <xf numFmtId="0" fontId="0" fillId="36" borderId="19" xfId="0" applyFill="1" applyBorder="1" applyAlignment="1">
      <alignment horizontal="left"/>
    </xf>
    <xf numFmtId="22" fontId="0" fillId="36" borderId="19" xfId="0" applyNumberFormat="1" applyFill="1" applyBorder="1" applyAlignment="1">
      <alignment horizontal="left"/>
    </xf>
    <xf numFmtId="0" fontId="0" fillId="36" borderId="19" xfId="0" applyFill="1" applyBorder="1" applyAlignment="1">
      <alignment horizontal="left" vertical="top" wrapText="1"/>
    </xf>
    <xf numFmtId="0" fontId="0" fillId="36" borderId="19" xfId="0" applyFill="1" applyBorder="1" applyAlignment="1">
      <alignment horizontal="left" vertical="top"/>
    </xf>
    <xf numFmtId="166" fontId="0" fillId="35" borderId="0" xfId="0" applyNumberFormat="1" applyFill="1"/>
    <xf numFmtId="0" fontId="16" fillId="33" borderId="0" xfId="0" applyFont="1" applyFill="1" applyAlignment="1">
      <alignment horizontal="right"/>
    </xf>
    <xf numFmtId="0" fontId="23" fillId="35" borderId="11" xfId="0" applyFont="1" applyFill="1" applyBorder="1"/>
    <xf numFmtId="0" fontId="16" fillId="35" borderId="0" xfId="0" applyFont="1" applyFill="1" applyAlignment="1">
      <alignment horizontal="right" vertical="center"/>
    </xf>
    <xf numFmtId="0" fontId="16" fillId="35" borderId="0" xfId="0" applyFont="1" applyFill="1" applyAlignment="1">
      <alignment horizontal="center"/>
    </xf>
    <xf numFmtId="0" fontId="0" fillId="35" borderId="0" xfId="0" applyFill="1" applyAlignment="1">
      <alignment horizontal="left" vertical="top" wrapText="1"/>
    </xf>
    <xf numFmtId="0" fontId="0" fillId="35" borderId="0" xfId="0" applyFill="1" applyAlignment="1">
      <alignment horizontal="left"/>
    </xf>
    <xf numFmtId="0" fontId="16" fillId="33" borderId="0" xfId="0" applyFont="1" applyFill="1" applyAlignment="1">
      <alignment horizontal="right" vertical="center"/>
    </xf>
    <xf numFmtId="0" fontId="0" fillId="33" borderId="0" xfId="0" applyFill="1" applyAlignment="1">
      <alignment horizontal="left"/>
    </xf>
    <xf numFmtId="0" fontId="0" fillId="33" borderId="0" xfId="0" applyFill="1" applyAlignment="1">
      <alignment horizontal="right"/>
    </xf>
    <xf numFmtId="0" fontId="0" fillId="35" borderId="0" xfId="0" applyFill="1" applyAlignment="1">
      <alignment horizontal="center"/>
    </xf>
    <xf numFmtId="0" fontId="26" fillId="0" borderId="0" xfId="0" applyFont="1"/>
    <xf numFmtId="0" fontId="27" fillId="0" borderId="0" xfId="0" applyFont="1"/>
    <xf numFmtId="167" fontId="0" fillId="33" borderId="0" xfId="0" applyNumberFormat="1" applyFill="1"/>
    <xf numFmtId="167" fontId="26" fillId="0" borderId="0" xfId="0" applyNumberFormat="1" applyFont="1"/>
    <xf numFmtId="22" fontId="27" fillId="0" borderId="0" xfId="0" applyNumberFormat="1" applyFont="1"/>
    <xf numFmtId="22" fontId="26" fillId="0" borderId="0" xfId="0" applyNumberFormat="1" applyFont="1"/>
    <xf numFmtId="0" fontId="0" fillId="33" borderId="0" xfId="0" applyFill="1" applyAlignment="1">
      <alignment horizontal="center" vertical="center"/>
    </xf>
    <xf numFmtId="0" fontId="0" fillId="36" borderId="20" xfId="0" applyFill="1" applyBorder="1" applyAlignment="1">
      <alignment horizontal="left" vertical="center"/>
    </xf>
    <xf numFmtId="22" fontId="0" fillId="36" borderId="19" xfId="0" applyNumberFormat="1" applyFill="1" applyBorder="1" applyAlignment="1">
      <alignment horizontal="left" vertical="center"/>
    </xf>
    <xf numFmtId="0" fontId="0" fillId="35" borderId="0" xfId="0" applyFill="1" applyAlignment="1">
      <alignment horizontal="right"/>
    </xf>
    <xf numFmtId="0" fontId="28" fillId="0" borderId="0" xfId="0" applyFont="1"/>
    <xf numFmtId="0" fontId="31" fillId="0" borderId="19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6" fillId="0" borderId="19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7" fillId="0" borderId="23" xfId="0" applyFont="1" applyBorder="1"/>
    <xf numFmtId="0" fontId="32" fillId="0" borderId="22" xfId="0" applyFont="1" applyBorder="1"/>
    <xf numFmtId="0" fontId="32" fillId="0" borderId="24" xfId="0" applyFont="1" applyBorder="1"/>
    <xf numFmtId="0" fontId="32" fillId="0" borderId="25" xfId="0" applyFont="1" applyBorder="1"/>
    <xf numFmtId="0" fontId="0" fillId="0" borderId="0" xfId="0" applyAlignment="1">
      <alignment vertical="center"/>
    </xf>
    <xf numFmtId="0" fontId="31" fillId="0" borderId="27" xfId="0" applyFont="1" applyBorder="1"/>
    <xf numFmtId="0" fontId="31" fillId="0" borderId="28" xfId="0" applyFont="1" applyBorder="1"/>
    <xf numFmtId="0" fontId="36" fillId="0" borderId="28" xfId="0" applyFont="1" applyBorder="1"/>
    <xf numFmtId="0" fontId="32" fillId="0" borderId="28" xfId="0" applyFont="1" applyBorder="1"/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32" fillId="0" borderId="19" xfId="0" applyFont="1" applyBorder="1"/>
    <xf numFmtId="0" fontId="37" fillId="0" borderId="19" xfId="0" applyFont="1" applyBorder="1"/>
    <xf numFmtId="0" fontId="31" fillId="0" borderId="0" xfId="0" applyFont="1"/>
    <xf numFmtId="0" fontId="36" fillId="0" borderId="0" xfId="0" applyFont="1"/>
    <xf numFmtId="0" fontId="32" fillId="0" borderId="0" xfId="0" applyFont="1"/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2" fillId="0" borderId="37" xfId="0" applyFont="1" applyBorder="1" applyAlignment="1">
      <alignment vertical="top"/>
    </xf>
    <xf numFmtId="0" fontId="32" fillId="0" borderId="38" xfId="0" applyFont="1" applyBorder="1" applyAlignment="1">
      <alignment vertical="top"/>
    </xf>
    <xf numFmtId="0" fontId="32" fillId="0" borderId="49" xfId="0" applyFont="1" applyBorder="1" applyAlignment="1">
      <alignment vertical="top"/>
    </xf>
    <xf numFmtId="0" fontId="37" fillId="0" borderId="38" xfId="0" applyFont="1" applyBorder="1" applyAlignment="1">
      <alignment vertical="top"/>
    </xf>
    <xf numFmtId="0" fontId="37" fillId="0" borderId="49" xfId="0" applyFont="1" applyBorder="1" applyAlignment="1">
      <alignment vertical="top"/>
    </xf>
    <xf numFmtId="0" fontId="32" fillId="0" borderId="39" xfId="0" applyFont="1" applyBorder="1" applyAlignment="1">
      <alignment vertical="top"/>
    </xf>
    <xf numFmtId="0" fontId="32" fillId="0" borderId="38" xfId="0" applyFont="1" applyBorder="1" applyAlignment="1">
      <alignment horizontal="left" vertical="top"/>
    </xf>
    <xf numFmtId="0" fontId="0" fillId="0" borderId="49" xfId="0" applyBorder="1" applyAlignment="1">
      <alignment vertical="top"/>
    </xf>
    <xf numFmtId="0" fontId="32" fillId="0" borderId="43" xfId="0" applyFont="1" applyBorder="1" applyAlignment="1">
      <alignment vertical="center"/>
    </xf>
    <xf numFmtId="0" fontId="32" fillId="0" borderId="0" xfId="0" applyFont="1" applyAlignment="1">
      <alignment horizontal="left"/>
    </xf>
    <xf numFmtId="0" fontId="37" fillId="0" borderId="0" xfId="0" applyFont="1"/>
    <xf numFmtId="0" fontId="32" fillId="0" borderId="44" xfId="0" applyFont="1" applyBorder="1"/>
    <xf numFmtId="0" fontId="31" fillId="0" borderId="25" xfId="0" applyFont="1" applyBorder="1"/>
    <xf numFmtId="0" fontId="33" fillId="0" borderId="26" xfId="0" applyFont="1" applyBorder="1" applyAlignment="1">
      <alignment horizontal="center"/>
    </xf>
    <xf numFmtId="0" fontId="32" fillId="0" borderId="25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0" xfId="0" applyFont="1" applyAlignment="1">
      <alignment horizontal="left" vertical="top"/>
    </xf>
    <xf numFmtId="0" fontId="37" fillId="0" borderId="0" xfId="0" applyFont="1" applyAlignment="1">
      <alignment vertical="top"/>
    </xf>
    <xf numFmtId="0" fontId="32" fillId="0" borderId="26" xfId="0" applyFont="1" applyBorder="1" applyAlignment="1">
      <alignment vertical="top"/>
    </xf>
    <xf numFmtId="0" fontId="0" fillId="0" borderId="25" xfId="0" applyBorder="1"/>
    <xf numFmtId="0" fontId="0" fillId="0" borderId="26" xfId="0" applyBorder="1"/>
    <xf numFmtId="0" fontId="22" fillId="33" borderId="15" xfId="0" applyFont="1" applyFill="1" applyBorder="1"/>
    <xf numFmtId="0" fontId="36" fillId="0" borderId="19" xfId="0" applyFont="1" applyBorder="1" applyAlignment="1">
      <alignment horizontal="center" vertical="center"/>
    </xf>
    <xf numFmtId="0" fontId="32" fillId="0" borderId="32" xfId="0" applyFont="1" applyBorder="1" applyAlignment="1">
      <alignment vertical="top"/>
    </xf>
    <xf numFmtId="0" fontId="32" fillId="0" borderId="17" xfId="0" applyFont="1" applyBorder="1" applyAlignment="1">
      <alignment vertical="top"/>
    </xf>
    <xf numFmtId="0" fontId="32" fillId="0" borderId="33" xfId="0" applyFont="1" applyBorder="1" applyAlignment="1">
      <alignment vertical="top"/>
    </xf>
    <xf numFmtId="22" fontId="0" fillId="33" borderId="0" xfId="0" applyNumberFormat="1" applyFill="1" applyAlignment="1">
      <alignment horizontal="left"/>
    </xf>
    <xf numFmtId="14" fontId="0" fillId="33" borderId="0" xfId="0" applyNumberFormat="1" applyFill="1" applyAlignment="1">
      <alignment horizontal="left"/>
    </xf>
    <xf numFmtId="0" fontId="0" fillId="35" borderId="11" xfId="0" applyFill="1" applyBorder="1" applyAlignment="1" applyProtection="1">
      <alignment horizontal="left"/>
      <protection locked="0"/>
    </xf>
    <xf numFmtId="0" fontId="0" fillId="35" borderId="12" xfId="0" applyFill="1" applyBorder="1" applyAlignment="1" applyProtection="1">
      <alignment horizontal="left"/>
      <protection locked="0"/>
    </xf>
    <xf numFmtId="22" fontId="0" fillId="35" borderId="12" xfId="0" applyNumberFormat="1" applyFill="1" applyBorder="1" applyAlignment="1" applyProtection="1">
      <alignment horizontal="left"/>
      <protection locked="0"/>
    </xf>
    <xf numFmtId="0" fontId="0" fillId="35" borderId="12" xfId="0" applyFill="1" applyBorder="1" applyAlignment="1" applyProtection="1">
      <alignment horizontal="left" vertical="top" wrapText="1"/>
      <protection locked="0"/>
    </xf>
    <xf numFmtId="0" fontId="0" fillId="35" borderId="13" xfId="0" applyFill="1" applyBorder="1" applyAlignment="1" applyProtection="1">
      <alignment horizontal="left" vertical="top"/>
      <protection locked="0"/>
    </xf>
    <xf numFmtId="0" fontId="32" fillId="0" borderId="31" xfId="0" applyFont="1" applyBorder="1" applyAlignment="1" applyProtection="1">
      <alignment vertical="center"/>
      <protection locked="0"/>
    </xf>
    <xf numFmtId="0" fontId="37" fillId="0" borderId="51" xfId="0" applyFont="1" applyBorder="1" applyProtection="1">
      <protection locked="0"/>
    </xf>
    <xf numFmtId="0" fontId="37" fillId="0" borderId="31" xfId="0" applyFont="1" applyBorder="1" applyProtection="1">
      <protection locked="0"/>
    </xf>
    <xf numFmtId="0" fontId="37" fillId="0" borderId="53" xfId="0" applyFont="1" applyBorder="1" applyProtection="1">
      <protection locked="0"/>
    </xf>
    <xf numFmtId="0" fontId="32" fillId="0" borderId="27" xfId="0" applyFont="1" applyBorder="1" applyAlignment="1" applyProtection="1">
      <alignment vertical="center"/>
      <protection locked="0"/>
    </xf>
    <xf numFmtId="0" fontId="32" fillId="0" borderId="28" xfId="0" applyFont="1" applyBorder="1" applyAlignment="1" applyProtection="1">
      <alignment vertical="center"/>
      <protection locked="0"/>
    </xf>
    <xf numFmtId="0" fontId="37" fillId="0" borderId="28" xfId="0" applyFont="1" applyBorder="1" applyProtection="1">
      <protection locked="0"/>
    </xf>
    <xf numFmtId="0" fontId="32" fillId="0" borderId="52" xfId="0" applyFont="1" applyBorder="1" applyAlignment="1" applyProtection="1">
      <alignment vertical="center"/>
      <protection locked="0"/>
    </xf>
    <xf numFmtId="0" fontId="32" fillId="0" borderId="41" xfId="0" applyFont="1" applyBorder="1" applyAlignment="1" applyProtection="1">
      <alignment horizontal="center" vertical="center"/>
      <protection locked="0"/>
    </xf>
    <xf numFmtId="0" fontId="32" fillId="0" borderId="11" xfId="0" applyFont="1" applyBorder="1" applyAlignment="1" applyProtection="1">
      <alignment vertical="center"/>
      <protection locked="0"/>
    </xf>
    <xf numFmtId="0" fontId="32" fillId="0" borderId="18" xfId="0" applyFont="1" applyBorder="1" applyAlignment="1" applyProtection="1">
      <alignment vertical="center"/>
      <protection locked="0"/>
    </xf>
    <xf numFmtId="0" fontId="32" fillId="0" borderId="35" xfId="0" applyFont="1" applyBorder="1" applyAlignment="1" applyProtection="1">
      <alignment vertical="center"/>
      <protection locked="0"/>
    </xf>
    <xf numFmtId="0" fontId="32" fillId="0" borderId="19" xfId="0" applyFont="1" applyBorder="1" applyAlignment="1" applyProtection="1">
      <alignment vertical="center"/>
      <protection locked="0"/>
    </xf>
    <xf numFmtId="0" fontId="32" fillId="0" borderId="19" xfId="0" applyFont="1" applyBorder="1" applyAlignment="1" applyProtection="1">
      <alignment vertical="top"/>
      <protection locked="0"/>
    </xf>
    <xf numFmtId="0" fontId="32" fillId="0" borderId="25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18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32" fillId="0" borderId="18" xfId="0" applyFont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0" xfId="0" applyFont="1" applyAlignment="1" applyProtection="1">
      <alignment horizontal="center" vertical="top"/>
      <protection locked="0"/>
    </xf>
    <xf numFmtId="0" fontId="32" fillId="0" borderId="35" xfId="0" applyFont="1" applyBorder="1" applyAlignment="1" applyProtection="1">
      <alignment horizontal="center" vertical="top"/>
      <protection locked="0"/>
    </xf>
    <xf numFmtId="0" fontId="32" fillId="0" borderId="25" xfId="0" applyFont="1" applyBorder="1" applyProtection="1">
      <protection locked="0"/>
    </xf>
    <xf numFmtId="0" fontId="32" fillId="0" borderId="0" xfId="0" applyFo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32" fillId="0" borderId="19" xfId="0" applyFont="1" applyBorder="1" applyProtection="1">
      <protection locked="0"/>
    </xf>
    <xf numFmtId="0" fontId="37" fillId="0" borderId="0" xfId="0" applyFont="1" applyProtection="1">
      <protection locked="0"/>
    </xf>
    <xf numFmtId="0" fontId="37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32" fillId="0" borderId="44" xfId="0" applyFont="1" applyBorder="1" applyProtection="1">
      <protection locked="0"/>
    </xf>
    <xf numFmtId="0" fontId="32" fillId="0" borderId="34" xfId="0" applyFont="1" applyBorder="1" applyAlignment="1" applyProtection="1">
      <alignment horizontal="center"/>
      <protection locked="0"/>
    </xf>
    <xf numFmtId="0" fontId="32" fillId="0" borderId="18" xfId="0" applyFont="1" applyBorder="1" applyAlignment="1" applyProtection="1">
      <alignment vertical="top"/>
      <protection locked="0"/>
    </xf>
    <xf numFmtId="0" fontId="32" fillId="0" borderId="18" xfId="0" applyFont="1" applyBorder="1" applyAlignment="1" applyProtection="1">
      <alignment horizontal="center" vertical="top"/>
      <protection locked="0"/>
    </xf>
    <xf numFmtId="0" fontId="4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7" fillId="0" borderId="0" xfId="0" applyFont="1" applyAlignment="1" applyProtection="1">
      <alignment vertical="top"/>
      <protection hidden="1"/>
    </xf>
    <xf numFmtId="0" fontId="17" fillId="0" borderId="0" xfId="0" applyFont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22" fontId="0" fillId="0" borderId="0" xfId="0" applyNumberFormat="1" applyProtection="1">
      <protection hidden="1"/>
    </xf>
    <xf numFmtId="0" fontId="13" fillId="40" borderId="28" xfId="0" applyFont="1" applyFill="1" applyBorder="1"/>
    <xf numFmtId="22" fontId="13" fillId="40" borderId="28" xfId="0" applyNumberFormat="1" applyFont="1" applyFill="1" applyBorder="1"/>
    <xf numFmtId="167" fontId="13" fillId="40" borderId="28" xfId="0" applyNumberFormat="1" applyFont="1" applyFill="1" applyBorder="1"/>
    <xf numFmtId="0" fontId="13" fillId="40" borderId="0" xfId="0" applyFont="1" applyFill="1" applyProtection="1">
      <protection hidden="1"/>
    </xf>
    <xf numFmtId="22" fontId="13" fillId="40" borderId="0" xfId="0" applyNumberFormat="1" applyFont="1" applyFill="1" applyProtection="1">
      <protection hidden="1"/>
    </xf>
    <xf numFmtId="0" fontId="42" fillId="35" borderId="0" xfId="0" applyFont="1" applyFill="1"/>
    <xf numFmtId="22" fontId="42" fillId="35" borderId="0" xfId="0" applyNumberFormat="1" applyFont="1" applyFill="1"/>
    <xf numFmtId="0" fontId="13" fillId="40" borderId="0" xfId="0" applyFont="1" applyFill="1"/>
    <xf numFmtId="0" fontId="17" fillId="40" borderId="0" xfId="0" applyFont="1" applyFill="1"/>
    <xf numFmtId="49" fontId="43" fillId="40" borderId="0" xfId="0" applyNumberFormat="1" applyFont="1" applyFill="1"/>
    <xf numFmtId="22" fontId="0" fillId="0" borderId="0" xfId="0" applyNumberFormat="1" applyProtection="1">
      <protection locked="0"/>
    </xf>
    <xf numFmtId="0" fontId="42" fillId="33" borderId="0" xfId="0" applyFont="1" applyFill="1"/>
    <xf numFmtId="0" fontId="0" fillId="36" borderId="19" xfId="0" applyFill="1" applyBorder="1" applyAlignment="1" applyProtection="1">
      <alignment horizontal="left"/>
      <protection hidden="1"/>
    </xf>
    <xf numFmtId="22" fontId="0" fillId="36" borderId="19" xfId="0" applyNumberFormat="1" applyFill="1" applyBorder="1" applyAlignment="1" applyProtection="1">
      <alignment horizontal="left"/>
      <protection hidden="1"/>
    </xf>
    <xf numFmtId="0" fontId="0" fillId="36" borderId="19" xfId="0" applyFill="1" applyBorder="1" applyAlignment="1" applyProtection="1">
      <alignment horizontal="left" vertical="top" wrapText="1"/>
      <protection hidden="1"/>
    </xf>
    <xf numFmtId="0" fontId="0" fillId="36" borderId="19" xfId="0" applyFill="1" applyBorder="1" applyAlignment="1" applyProtection="1">
      <alignment horizontal="left" vertical="top"/>
      <protection hidden="1"/>
    </xf>
    <xf numFmtId="0" fontId="0" fillId="35" borderId="0" xfId="0" applyFill="1" applyAlignment="1" applyProtection="1">
      <alignment vertical="top"/>
      <protection hidden="1"/>
    </xf>
    <xf numFmtId="0" fontId="0" fillId="33" borderId="0" xfId="0" applyFill="1" applyAlignment="1" applyProtection="1">
      <alignment horizontal="center" vertical="center"/>
      <protection hidden="1"/>
    </xf>
    <xf numFmtId="0" fontId="0" fillId="35" borderId="20" xfId="0" applyFill="1" applyBorder="1" applyAlignment="1" applyProtection="1">
      <alignment horizontal="left" vertical="center"/>
      <protection locked="0"/>
    </xf>
    <xf numFmtId="22" fontId="0" fillId="35" borderId="19" xfId="0" applyNumberFormat="1" applyFill="1" applyBorder="1" applyAlignment="1" applyProtection="1">
      <alignment horizontal="left" vertical="center"/>
      <protection locked="0"/>
    </xf>
    <xf numFmtId="0" fontId="0" fillId="33" borderId="0" xfId="0" applyFill="1" applyAlignment="1">
      <alignment horizontal="center"/>
    </xf>
    <xf numFmtId="166" fontId="42" fillId="33" borderId="0" xfId="0" applyNumberFormat="1" applyFont="1" applyFill="1" applyProtection="1">
      <protection locked="0"/>
    </xf>
    <xf numFmtId="0" fontId="42" fillId="33" borderId="0" xfId="0" applyFont="1" applyFill="1" applyProtection="1">
      <protection locked="0"/>
    </xf>
    <xf numFmtId="22" fontId="42" fillId="33" borderId="0" xfId="0" applyNumberFormat="1" applyFont="1" applyFill="1" applyProtection="1">
      <protection locked="0"/>
    </xf>
    <xf numFmtId="167" fontId="42" fillId="33" borderId="0" xfId="0" applyNumberFormat="1" applyFont="1" applyFill="1" applyProtection="1">
      <protection locked="0"/>
    </xf>
    <xf numFmtId="22" fontId="0" fillId="33" borderId="0" xfId="0" applyNumberFormat="1" applyFill="1" applyAlignment="1">
      <alignment horizontal="left" vertical="top" wrapText="1"/>
    </xf>
    <xf numFmtId="0" fontId="13" fillId="35" borderId="0" xfId="0" applyFont="1" applyFill="1"/>
    <xf numFmtId="22" fontId="13" fillId="35" borderId="0" xfId="0" applyNumberFormat="1" applyFont="1" applyFill="1"/>
    <xf numFmtId="167" fontId="13" fillId="35" borderId="0" xfId="0" applyNumberFormat="1" applyFont="1" applyFill="1"/>
    <xf numFmtId="0" fontId="46" fillId="35" borderId="0" xfId="0" applyFont="1" applyFill="1"/>
    <xf numFmtId="22" fontId="46" fillId="35" borderId="0" xfId="0" applyNumberFormat="1" applyFont="1" applyFill="1"/>
    <xf numFmtId="0" fontId="16" fillId="35" borderId="0" xfId="0" applyFont="1" applyFill="1"/>
    <xf numFmtId="0" fontId="46" fillId="41" borderId="0" xfId="0" applyFont="1" applyFill="1"/>
    <xf numFmtId="22" fontId="46" fillId="41" borderId="0" xfId="0" applyNumberFormat="1" applyFont="1" applyFill="1"/>
    <xf numFmtId="167" fontId="46" fillId="41" borderId="0" xfId="0" applyNumberFormat="1" applyFont="1" applyFill="1"/>
    <xf numFmtId="0" fontId="45" fillId="41" borderId="0" xfId="0" applyFont="1" applyFill="1"/>
    <xf numFmtId="0" fontId="0" fillId="36" borderId="19" xfId="0" applyFill="1" applyBorder="1" applyAlignment="1">
      <alignment horizontal="left" vertical="center" wrapText="1"/>
    </xf>
    <xf numFmtId="166" fontId="24" fillId="37" borderId="19" xfId="0" applyNumberFormat="1" applyFont="1" applyFill="1" applyBorder="1" applyAlignment="1" applyProtection="1">
      <alignment horizontal="center" vertical="center"/>
      <protection locked="0"/>
    </xf>
    <xf numFmtId="0" fontId="0" fillId="36" borderId="19" xfId="0" applyFill="1" applyBorder="1" applyAlignment="1">
      <alignment horizontal="left" vertical="center"/>
    </xf>
    <xf numFmtId="22" fontId="0" fillId="36" borderId="19" xfId="0" applyNumberFormat="1" applyFill="1" applyBorder="1" applyAlignment="1">
      <alignment horizontal="left" vertical="center"/>
    </xf>
    <xf numFmtId="0" fontId="0" fillId="35" borderId="19" xfId="0" applyFill="1" applyBorder="1" applyAlignment="1" applyProtection="1">
      <alignment horizontal="left" vertical="center" wrapText="1"/>
      <protection locked="0"/>
    </xf>
    <xf numFmtId="0" fontId="0" fillId="35" borderId="19" xfId="0" applyFill="1" applyBorder="1" applyAlignment="1" applyProtection="1">
      <alignment horizontal="left" vertical="center"/>
      <protection locked="0"/>
    </xf>
    <xf numFmtId="0" fontId="0" fillId="35" borderId="12" xfId="0" applyFill="1" applyBorder="1" applyAlignment="1" applyProtection="1">
      <alignment horizontal="left" vertical="center"/>
      <protection locked="0"/>
    </xf>
    <xf numFmtId="0" fontId="0" fillId="35" borderId="22" xfId="0" applyFill="1" applyBorder="1" applyAlignment="1" applyProtection="1">
      <alignment horizontal="left" vertical="center"/>
      <protection locked="0"/>
    </xf>
    <xf numFmtId="0" fontId="0" fillId="35" borderId="21" xfId="0" applyFill="1" applyBorder="1" applyAlignment="1" applyProtection="1">
      <alignment horizontal="left" vertical="center"/>
      <protection locked="0"/>
    </xf>
    <xf numFmtId="22" fontId="0" fillId="35" borderId="19" xfId="0" applyNumberFormat="1" applyFill="1" applyBorder="1" applyAlignment="1" applyProtection="1">
      <alignment horizontal="left" vertical="center"/>
      <protection locked="0"/>
    </xf>
    <xf numFmtId="0" fontId="32" fillId="0" borderId="45" xfId="0" applyFont="1" applyBorder="1" applyAlignment="1" applyProtection="1">
      <alignment horizontal="center" vertical="center"/>
      <protection locked="0"/>
    </xf>
    <xf numFmtId="0" fontId="32" fillId="0" borderId="29" xfId="0" applyFont="1" applyBorder="1" applyAlignment="1" applyProtection="1">
      <alignment horizontal="center" vertical="center"/>
      <protection locked="0"/>
    </xf>
    <xf numFmtId="0" fontId="32" fillId="0" borderId="30" xfId="0" applyFont="1" applyBorder="1" applyAlignment="1" applyProtection="1">
      <alignment horizontal="center" vertical="center"/>
      <protection locked="0"/>
    </xf>
    <xf numFmtId="0" fontId="32" fillId="0" borderId="23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164" fontId="32" fillId="0" borderId="12" xfId="42" applyFont="1" applyBorder="1" applyAlignment="1">
      <alignment horizontal="center" vertical="center"/>
    </xf>
    <xf numFmtId="164" fontId="32" fillId="0" borderId="22" xfId="42" applyFont="1" applyBorder="1" applyAlignment="1">
      <alignment horizontal="center" vertical="center"/>
    </xf>
    <xf numFmtId="164" fontId="32" fillId="0" borderId="21" xfId="42" applyFont="1" applyBorder="1" applyAlignment="1">
      <alignment horizontal="center" vertical="center"/>
    </xf>
    <xf numFmtId="0" fontId="32" fillId="0" borderId="43" xfId="0" applyFont="1" applyBorder="1" applyAlignment="1" applyProtection="1">
      <alignment horizontal="center"/>
      <protection locked="0"/>
    </xf>
    <xf numFmtId="0" fontId="32" fillId="0" borderId="19" xfId="0" applyFont="1" applyBorder="1" applyAlignment="1" applyProtection="1">
      <alignment horizontal="center"/>
      <protection locked="0"/>
    </xf>
    <xf numFmtId="0" fontId="32" fillId="0" borderId="19" xfId="0" applyFont="1" applyBorder="1" applyAlignment="1" applyProtection="1">
      <alignment horizontal="center" vertical="center"/>
      <protection locked="0"/>
    </xf>
    <xf numFmtId="0" fontId="32" fillId="0" borderId="19" xfId="0" applyFont="1" applyBorder="1" applyAlignment="1" applyProtection="1">
      <alignment horizontal="center" vertical="top"/>
      <protection locked="0"/>
    </xf>
    <xf numFmtId="0" fontId="32" fillId="0" borderId="44" xfId="0" applyFont="1" applyBorder="1" applyAlignment="1" applyProtection="1">
      <alignment horizontal="center" vertical="top"/>
      <protection locked="0"/>
    </xf>
    <xf numFmtId="0" fontId="32" fillId="0" borderId="34" xfId="0" applyFont="1" applyBorder="1" applyAlignment="1" applyProtection="1">
      <alignment horizontal="left" vertical="center"/>
      <protection locked="0"/>
    </xf>
    <xf numFmtId="0" fontId="32" fillId="0" borderId="18" xfId="0" applyFont="1" applyBorder="1" applyAlignment="1" applyProtection="1">
      <alignment horizontal="left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2" fillId="0" borderId="23" xfId="0" applyFont="1" applyBorder="1" applyAlignment="1" applyProtection="1">
      <alignment horizontal="center"/>
      <protection locked="0"/>
    </xf>
    <xf numFmtId="0" fontId="32" fillId="0" borderId="22" xfId="0" applyFont="1" applyBorder="1" applyAlignment="1" applyProtection="1">
      <alignment horizontal="center"/>
      <protection locked="0"/>
    </xf>
    <xf numFmtId="0" fontId="32" fillId="0" borderId="24" xfId="0" applyFont="1" applyBorder="1" applyAlignment="1" applyProtection="1">
      <alignment horizontal="center"/>
      <protection locked="0"/>
    </xf>
    <xf numFmtId="0" fontId="32" fillId="0" borderId="23" xfId="0" applyFont="1" applyBorder="1" applyAlignment="1" applyProtection="1">
      <alignment horizontal="center"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0" fontId="32" fillId="0" borderId="24" xfId="0" applyFont="1" applyBorder="1" applyAlignment="1" applyProtection="1">
      <alignment horizontal="center" vertical="center"/>
      <protection locked="0"/>
    </xf>
    <xf numFmtId="0" fontId="32" fillId="0" borderId="34" xfId="0" applyFont="1" applyBorder="1" applyAlignment="1" applyProtection="1">
      <alignment horizontal="center" vertical="center"/>
      <protection locked="0"/>
    </xf>
    <xf numFmtId="0" fontId="32" fillId="0" borderId="18" xfId="0" applyFont="1" applyBorder="1" applyAlignment="1" applyProtection="1">
      <alignment horizontal="center" vertical="center"/>
      <protection locked="0"/>
    </xf>
    <xf numFmtId="0" fontId="32" fillId="0" borderId="11" xfId="0" applyFont="1" applyBorder="1" applyAlignment="1" applyProtection="1">
      <alignment horizontal="center" vertical="center"/>
      <protection locked="0"/>
    </xf>
    <xf numFmtId="0" fontId="32" fillId="0" borderId="16" xfId="0" applyFont="1" applyBorder="1" applyAlignment="1" applyProtection="1">
      <alignment horizontal="center" vertical="center"/>
      <protection locked="0"/>
    </xf>
    <xf numFmtId="0" fontId="36" fillId="0" borderId="41" xfId="0" applyFont="1" applyBorder="1" applyAlignment="1" applyProtection="1">
      <alignment horizontal="center" vertical="top"/>
      <protection locked="0"/>
    </xf>
    <xf numFmtId="0" fontId="36" fillId="0" borderId="42" xfId="0" applyFont="1" applyBorder="1" applyAlignment="1" applyProtection="1">
      <alignment horizontal="center" vertical="top"/>
      <protection locked="0"/>
    </xf>
    <xf numFmtId="0" fontId="36" fillId="0" borderId="43" xfId="0" applyFont="1" applyBorder="1" applyAlignment="1" applyProtection="1">
      <alignment horizontal="center" vertical="top"/>
      <protection locked="0"/>
    </xf>
    <xf numFmtId="0" fontId="36" fillId="0" borderId="19" xfId="0" applyFont="1" applyBorder="1" applyAlignment="1" applyProtection="1">
      <alignment horizontal="center" vertical="top"/>
      <protection locked="0"/>
    </xf>
    <xf numFmtId="0" fontId="36" fillId="0" borderId="44" xfId="0" applyFont="1" applyBorder="1" applyAlignment="1" applyProtection="1">
      <alignment horizontal="center" vertical="top"/>
      <protection locked="0"/>
    </xf>
    <xf numFmtId="0" fontId="36" fillId="0" borderId="40" xfId="0" applyFont="1" applyBorder="1" applyAlignment="1" applyProtection="1">
      <alignment horizontal="center" vertical="top"/>
      <protection locked="0"/>
    </xf>
    <xf numFmtId="0" fontId="32" fillId="0" borderId="28" xfId="0" applyFont="1" applyBorder="1" applyAlignment="1" applyProtection="1">
      <alignment horizontal="center" vertical="center"/>
      <protection locked="0"/>
    </xf>
    <xf numFmtId="0" fontId="32" fillId="0" borderId="36" xfId="0" applyFont="1" applyBorder="1" applyAlignment="1" applyProtection="1">
      <alignment horizontal="center" vertical="center"/>
      <protection locked="0"/>
    </xf>
    <xf numFmtId="0" fontId="32" fillId="0" borderId="27" xfId="0" applyFont="1" applyBorder="1" applyAlignment="1" applyProtection="1">
      <alignment horizontal="center" vertical="center"/>
      <protection locked="0"/>
    </xf>
    <xf numFmtId="0" fontId="32" fillId="0" borderId="32" xfId="0" applyFont="1" applyBorder="1" applyAlignment="1">
      <alignment horizontal="left" vertical="top"/>
    </xf>
    <xf numFmtId="0" fontId="32" fillId="0" borderId="17" xfId="0" applyFont="1" applyBorder="1" applyAlignment="1">
      <alignment horizontal="left" vertical="top"/>
    </xf>
    <xf numFmtId="0" fontId="32" fillId="0" borderId="33" xfId="0" applyFont="1" applyBorder="1" applyAlignment="1">
      <alignment horizontal="left" vertical="top"/>
    </xf>
    <xf numFmtId="0" fontId="32" fillId="0" borderId="34" xfId="0" applyFont="1" applyBorder="1" applyAlignment="1">
      <alignment horizontal="left" vertical="top"/>
    </xf>
    <xf numFmtId="0" fontId="32" fillId="0" borderId="18" xfId="0" applyFont="1" applyBorder="1" applyAlignment="1">
      <alignment horizontal="left" vertical="top"/>
    </xf>
    <xf numFmtId="0" fontId="32" fillId="0" borderId="35" xfId="0" applyFont="1" applyBorder="1" applyAlignment="1">
      <alignment horizontal="left" vertical="top"/>
    </xf>
    <xf numFmtId="0" fontId="32" fillId="0" borderId="5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center" vertical="center"/>
      <protection locked="0"/>
    </xf>
    <xf numFmtId="0" fontId="32" fillId="0" borderId="27" xfId="0" applyFont="1" applyBorder="1" applyAlignment="1">
      <alignment horizontal="center" vertical="top"/>
    </xf>
    <xf numFmtId="0" fontId="32" fillId="0" borderId="28" xfId="0" applyFont="1" applyBorder="1" applyAlignment="1">
      <alignment horizontal="center" vertical="top"/>
    </xf>
    <xf numFmtId="0" fontId="32" fillId="0" borderId="36" xfId="0" applyFont="1" applyBorder="1" applyAlignment="1">
      <alignment horizontal="center" vertical="top"/>
    </xf>
    <xf numFmtId="0" fontId="0" fillId="0" borderId="2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36" fillId="0" borderId="34" xfId="0" applyFont="1" applyBorder="1" applyAlignment="1">
      <alignment horizontal="left" vertical="center"/>
    </xf>
    <xf numFmtId="0" fontId="36" fillId="0" borderId="18" xfId="0" applyFont="1" applyBorder="1" applyAlignment="1">
      <alignment horizontal="left" vertical="center"/>
    </xf>
    <xf numFmtId="0" fontId="36" fillId="0" borderId="35" xfId="0" applyFont="1" applyBorder="1" applyAlignment="1">
      <alignment horizontal="left" vertical="center"/>
    </xf>
    <xf numFmtId="0" fontId="33" fillId="0" borderId="23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40" fillId="0" borderId="47" xfId="0" applyFont="1" applyBorder="1" applyAlignment="1">
      <alignment horizontal="center" vertical="center"/>
    </xf>
    <xf numFmtId="0" fontId="40" fillId="0" borderId="46" xfId="0" applyFont="1" applyBorder="1" applyAlignment="1">
      <alignment horizontal="center" vertical="center"/>
    </xf>
    <xf numFmtId="0" fontId="40" fillId="0" borderId="48" xfId="0" applyFont="1" applyBorder="1" applyAlignment="1">
      <alignment horizontal="center" vertical="center"/>
    </xf>
    <xf numFmtId="22" fontId="36" fillId="39" borderId="19" xfId="0" applyNumberFormat="1" applyFont="1" applyFill="1" applyBorder="1" applyAlignment="1">
      <alignment horizontal="center" vertical="center"/>
    </xf>
    <xf numFmtId="0" fontId="31" fillId="39" borderId="12" xfId="0" applyFont="1" applyFill="1" applyBorder="1" applyAlignment="1">
      <alignment horizontal="center" vertical="center"/>
    </xf>
    <xf numFmtId="0" fontId="31" fillId="39" borderId="22" xfId="0" applyFont="1" applyFill="1" applyBorder="1" applyAlignment="1">
      <alignment horizontal="center" vertical="center"/>
    </xf>
    <xf numFmtId="0" fontId="31" fillId="39" borderId="24" xfId="0" applyFont="1" applyFill="1" applyBorder="1" applyAlignment="1">
      <alignment horizontal="center" vertical="center"/>
    </xf>
    <xf numFmtId="20" fontId="32" fillId="0" borderId="19" xfId="0" applyNumberFormat="1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/>
    </xf>
    <xf numFmtId="22" fontId="32" fillId="38" borderId="54" xfId="0" applyNumberFormat="1" applyFont="1" applyFill="1" applyBorder="1" applyAlignment="1">
      <alignment horizontal="center" vertical="center"/>
    </xf>
    <xf numFmtId="22" fontId="32" fillId="38" borderId="31" xfId="0" applyNumberFormat="1" applyFont="1" applyFill="1" applyBorder="1" applyAlignment="1">
      <alignment horizontal="center" vertical="center"/>
    </xf>
    <xf numFmtId="22" fontId="32" fillId="38" borderId="55" xfId="0" applyNumberFormat="1" applyFont="1" applyFill="1" applyBorder="1" applyAlignment="1">
      <alignment horizontal="center" vertical="center"/>
    </xf>
    <xf numFmtId="0" fontId="37" fillId="0" borderId="54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55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3" fillId="39" borderId="19" xfId="0" applyFont="1" applyFill="1" applyBorder="1" applyAlignment="1">
      <alignment horizontal="left" vertical="center"/>
    </xf>
    <xf numFmtId="0" fontId="33" fillId="39" borderId="44" xfId="0" applyFont="1" applyFill="1" applyBorder="1" applyAlignment="1">
      <alignment horizontal="left" vertical="center"/>
    </xf>
    <xf numFmtId="0" fontId="33" fillId="39" borderId="23" xfId="0" applyFont="1" applyFill="1" applyBorder="1" applyAlignment="1">
      <alignment horizontal="left" vertical="center"/>
    </xf>
    <xf numFmtId="0" fontId="33" fillId="39" borderId="22" xfId="0" applyFont="1" applyFill="1" applyBorder="1" applyAlignment="1">
      <alignment horizontal="left" vertical="center"/>
    </xf>
    <xf numFmtId="0" fontId="33" fillId="39" borderId="21" xfId="0" applyFont="1" applyFill="1" applyBorder="1" applyAlignment="1">
      <alignment horizontal="left" vertical="center"/>
    </xf>
    <xf numFmtId="0" fontId="32" fillId="0" borderId="12" xfId="0" applyFont="1" applyBorder="1" applyAlignment="1">
      <alignment horizontal="center" vertical="center"/>
    </xf>
    <xf numFmtId="0" fontId="33" fillId="39" borderId="19" xfId="0" applyFont="1" applyFill="1" applyBorder="1" applyAlignment="1">
      <alignment horizontal="center" vertical="center" wrapText="1"/>
    </xf>
    <xf numFmtId="0" fontId="33" fillId="39" borderId="44" xfId="0" applyFont="1" applyFill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48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4" fillId="37" borderId="19" xfId="0" applyFont="1" applyFill="1" applyBorder="1" applyAlignment="1" applyProtection="1">
      <alignment horizontal="center" vertical="center"/>
      <protection locked="0"/>
    </xf>
    <xf numFmtId="0" fontId="34" fillId="37" borderId="44" xfId="0" applyFont="1" applyFill="1" applyBorder="1" applyAlignment="1" applyProtection="1">
      <alignment horizontal="center" vertical="center"/>
      <protection locked="0"/>
    </xf>
    <xf numFmtId="0" fontId="32" fillId="0" borderId="43" xfId="0" applyFont="1" applyBorder="1" applyAlignment="1">
      <alignment horizontal="center" vertical="center"/>
    </xf>
    <xf numFmtId="0" fontId="33" fillId="39" borderId="19" xfId="0" applyFont="1" applyFill="1" applyBorder="1" applyAlignment="1">
      <alignment horizontal="center" vertical="center"/>
    </xf>
    <xf numFmtId="0" fontId="35" fillId="39" borderId="19" xfId="0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44" xfId="0" applyFont="1" applyBorder="1" applyAlignment="1">
      <alignment horizontal="center" vertical="center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2" builtinId="4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4">
    <dxf>
      <font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rgb="FF00B05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06/relationships/vbaProject" Target="vbaProject.bin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Bd2'!A1"/><Relationship Id="rId3" Type="http://schemas.openxmlformats.org/officeDocument/2006/relationships/hyperlink" Target="#'Cadastro OSM'!A1"/><Relationship Id="rId7" Type="http://schemas.openxmlformats.org/officeDocument/2006/relationships/hyperlink" Target="#'OSM-STD'!A1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hyperlink" Target="#Bd!A1"/><Relationship Id="rId5" Type="http://schemas.openxmlformats.org/officeDocument/2006/relationships/hyperlink" Target="#'Monitoramento OSM'!A1"/><Relationship Id="rId4" Type="http://schemas.openxmlformats.org/officeDocument/2006/relationships/hyperlink" Target="#'Consulta Status-OSM 2'!A1"/><Relationship Id="rId9" Type="http://schemas.openxmlformats.org/officeDocument/2006/relationships/hyperlink" Target="#Cadastr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5" Type="http://schemas.openxmlformats.org/officeDocument/2006/relationships/image" Target="../media/image6.sv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7" Type="http://schemas.openxmlformats.org/officeDocument/2006/relationships/image" Target="../media/image6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6" Type="http://schemas.openxmlformats.org/officeDocument/2006/relationships/image" Target="../media/image5.png"/><Relationship Id="rId5" Type="http://schemas.openxmlformats.org/officeDocument/2006/relationships/image" Target="../media/image9.svg"/><Relationship Id="rId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6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6" Type="http://schemas.openxmlformats.org/officeDocument/2006/relationships/image" Target="../media/image5.png"/><Relationship Id="rId5" Type="http://schemas.openxmlformats.org/officeDocument/2006/relationships/image" Target="../media/image9.sv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svg"/><Relationship Id="rId2" Type="http://schemas.openxmlformats.org/officeDocument/2006/relationships/image" Target="../media/image5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svg"/><Relationship Id="rId2" Type="http://schemas.openxmlformats.org/officeDocument/2006/relationships/image" Target="../media/image5.png"/><Relationship Id="rId1" Type="http://schemas.openxmlformats.org/officeDocument/2006/relationships/hyperlink" Target="#Index!A1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svg"/><Relationship Id="rId2" Type="http://schemas.openxmlformats.org/officeDocument/2006/relationships/image" Target="../media/image5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10.png"/><Relationship Id="rId1" Type="http://schemas.openxmlformats.org/officeDocument/2006/relationships/hyperlink" Target="#Index!A1"/><Relationship Id="rId4" Type="http://schemas.openxmlformats.org/officeDocument/2006/relationships/image" Target="../media/image6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75372</xdr:colOff>
      <xdr:row>0</xdr:row>
      <xdr:rowOff>90282</xdr:rowOff>
    </xdr:from>
    <xdr:to>
      <xdr:col>2</xdr:col>
      <xdr:colOff>828262</xdr:colOff>
      <xdr:row>4</xdr:row>
      <xdr:rowOff>36784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3497" y="90282"/>
          <a:ext cx="1276765" cy="660877"/>
        </a:xfrm>
        <a:prstGeom prst="rect">
          <a:avLst/>
        </a:prstGeom>
      </xdr:spPr>
    </xdr:pic>
    <xdr:clientData/>
  </xdr:twoCellAnchor>
  <xdr:twoCellAnchor editAs="oneCell">
    <xdr:from>
      <xdr:col>6</xdr:col>
      <xdr:colOff>863055</xdr:colOff>
      <xdr:row>0</xdr:row>
      <xdr:rowOff>163587</xdr:rowOff>
    </xdr:from>
    <xdr:to>
      <xdr:col>7</xdr:col>
      <xdr:colOff>146384</xdr:colOff>
      <xdr:row>4</xdr:row>
      <xdr:rowOff>135012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97155" y="163587"/>
          <a:ext cx="740654" cy="685800"/>
        </a:xfrm>
        <a:prstGeom prst="rect">
          <a:avLst/>
        </a:prstGeom>
      </xdr:spPr>
    </xdr:pic>
    <xdr:clientData/>
  </xdr:twoCellAnchor>
  <xdr:twoCellAnchor>
    <xdr:from>
      <xdr:col>1</xdr:col>
      <xdr:colOff>149087</xdr:colOff>
      <xdr:row>6</xdr:row>
      <xdr:rowOff>0</xdr:rowOff>
    </xdr:from>
    <xdr:to>
      <xdr:col>2</xdr:col>
      <xdr:colOff>1432891</xdr:colOff>
      <xdr:row>10</xdr:row>
      <xdr:rowOff>16566</xdr:rowOff>
    </xdr:to>
    <xdr:sp macro="" textlink="">
      <xdr:nvSpPr>
        <xdr:cNvPr id="4" name="Retângulo: Cantos Arredondado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9283" y="1035326"/>
          <a:ext cx="1805608" cy="546653"/>
        </a:xfrm>
        <a:prstGeom prst="roundRect">
          <a:avLst/>
        </a:prstGeom>
        <a:solidFill>
          <a:schemeClr val="accent2"/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>
              <a:solidFill>
                <a:schemeClr val="bg1"/>
              </a:solidFill>
            </a:rPr>
            <a:t>+ ABRIR</a:t>
          </a:r>
          <a:r>
            <a:rPr lang="pt-BR" sz="1600" baseline="0">
              <a:solidFill>
                <a:schemeClr val="bg1"/>
              </a:solidFill>
            </a:rPr>
            <a:t>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160682</xdr:colOff>
      <xdr:row>12</xdr:row>
      <xdr:rowOff>77856</xdr:rowOff>
    </xdr:from>
    <xdr:to>
      <xdr:col>2</xdr:col>
      <xdr:colOff>1374913</xdr:colOff>
      <xdr:row>16</xdr:row>
      <xdr:rowOff>94423</xdr:rowOff>
    </xdr:to>
    <xdr:sp macro="[0]!Atualizardinamica" textlink="">
      <xdr:nvSpPr>
        <xdr:cNvPr id="6" name="Retângulo: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00878" y="1908313"/>
          <a:ext cx="1736035" cy="546653"/>
        </a:xfrm>
        <a:prstGeom prst="roundRect">
          <a:avLst/>
        </a:prstGeom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CONSULTA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172277</xdr:colOff>
      <xdr:row>17</xdr:row>
      <xdr:rowOff>23191</xdr:rowOff>
    </xdr:from>
    <xdr:to>
      <xdr:col>2</xdr:col>
      <xdr:colOff>1386508</xdr:colOff>
      <xdr:row>19</xdr:row>
      <xdr:rowOff>188844</xdr:rowOff>
    </xdr:to>
    <xdr:sp macro="" textlink="">
      <xdr:nvSpPr>
        <xdr:cNvPr id="7" name="Retângulo: Cantos Arredondado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12473" y="2582517"/>
          <a:ext cx="1736035" cy="546653"/>
        </a:xfrm>
        <a:prstGeom prst="roundRect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ATUALIZA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34786</xdr:colOff>
      <xdr:row>12</xdr:row>
      <xdr:rowOff>84482</xdr:rowOff>
    </xdr:from>
    <xdr:to>
      <xdr:col>3</xdr:col>
      <xdr:colOff>1770821</xdr:colOff>
      <xdr:row>16</xdr:row>
      <xdr:rowOff>101049</xdr:rowOff>
    </xdr:to>
    <xdr:sp macro="" textlink="">
      <xdr:nvSpPr>
        <xdr:cNvPr id="8" name="Retângulo: Cantos Arredondados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254525" y="1914939"/>
          <a:ext cx="1736035" cy="546653"/>
        </a:xfrm>
        <a:prstGeom prst="roundRect">
          <a:avLst/>
        </a:prstGeom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LISTA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1893403</xdr:colOff>
      <xdr:row>12</xdr:row>
      <xdr:rowOff>62947</xdr:rowOff>
    </xdr:from>
    <xdr:to>
      <xdr:col>5</xdr:col>
      <xdr:colOff>324677</xdr:colOff>
      <xdr:row>16</xdr:row>
      <xdr:rowOff>79514</xdr:rowOff>
    </xdr:to>
    <xdr:sp macro="" textlink="">
      <xdr:nvSpPr>
        <xdr:cNvPr id="9" name="Retângulo: Cantos Arredondados 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113142" y="1893404"/>
          <a:ext cx="1736035" cy="546653"/>
        </a:xfrm>
        <a:prstGeom prst="roundRect">
          <a:avLst/>
        </a:prstGeom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IMPRIMIR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67916</xdr:colOff>
      <xdr:row>17</xdr:row>
      <xdr:rowOff>34787</xdr:rowOff>
    </xdr:from>
    <xdr:to>
      <xdr:col>3</xdr:col>
      <xdr:colOff>1803951</xdr:colOff>
      <xdr:row>20</xdr:row>
      <xdr:rowOff>9940</xdr:rowOff>
    </xdr:to>
    <xdr:sp macro="" textlink="">
      <xdr:nvSpPr>
        <xdr:cNvPr id="10" name="Retângulo: Cantos Arredondados 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287655" y="2594113"/>
          <a:ext cx="1736035" cy="546653"/>
        </a:xfrm>
        <a:prstGeom prst="roundRect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REVISAO OSM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1909968</xdr:colOff>
      <xdr:row>17</xdr:row>
      <xdr:rowOff>21534</xdr:rowOff>
    </xdr:from>
    <xdr:to>
      <xdr:col>5</xdr:col>
      <xdr:colOff>341242</xdr:colOff>
      <xdr:row>19</xdr:row>
      <xdr:rowOff>187187</xdr:rowOff>
    </xdr:to>
    <xdr:sp macro="" textlink="">
      <xdr:nvSpPr>
        <xdr:cNvPr id="14" name="Retângulo: Cantos Arredondados 1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4129707" y="2580860"/>
          <a:ext cx="1736035" cy="546653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  <a:effectLst>
          <a:outerShdw blurRad="50800" dist="38100" dir="16200000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600" baseline="0">
              <a:solidFill>
                <a:schemeClr val="bg1"/>
              </a:solidFill>
            </a:rPr>
            <a:t>CADASTROS</a:t>
          </a:r>
          <a:endParaRPr lang="pt-BR" sz="16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75372</xdr:colOff>
      <xdr:row>0</xdr:row>
      <xdr:rowOff>90282</xdr:rowOff>
    </xdr:from>
    <xdr:to>
      <xdr:col>2</xdr:col>
      <xdr:colOff>828262</xdr:colOff>
      <xdr:row>4</xdr:row>
      <xdr:rowOff>36784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15568" y="90282"/>
          <a:ext cx="1274694" cy="658806"/>
        </a:xfrm>
        <a:prstGeom prst="rect">
          <a:avLst/>
        </a:prstGeom>
      </xdr:spPr>
    </xdr:pic>
    <xdr:clientData/>
  </xdr:twoCellAnchor>
  <xdr:twoCellAnchor editAs="oneCell">
    <xdr:from>
      <xdr:col>6</xdr:col>
      <xdr:colOff>863055</xdr:colOff>
      <xdr:row>0</xdr:row>
      <xdr:rowOff>163587</xdr:rowOff>
    </xdr:from>
    <xdr:to>
      <xdr:col>7</xdr:col>
      <xdr:colOff>146384</xdr:colOff>
      <xdr:row>4</xdr:row>
      <xdr:rowOff>135012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00468" y="163587"/>
          <a:ext cx="741068" cy="68372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1943100</xdr:colOff>
          <xdr:row>15</xdr:row>
          <xdr:rowOff>152400</xdr:rowOff>
        </xdr:from>
        <xdr:to>
          <xdr:col>4</xdr:col>
          <xdr:colOff>9525</xdr:colOff>
          <xdr:row>17</xdr:row>
          <xdr:rowOff>76200</xdr:rowOff>
        </xdr:to>
        <xdr:sp macro="" textlink="">
          <xdr:nvSpPr>
            <xdr:cNvPr id="2055" name="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pt-BR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Salvar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861391</xdr:colOff>
      <xdr:row>0</xdr:row>
      <xdr:rowOff>41413</xdr:rowOff>
    </xdr:from>
    <xdr:to>
      <xdr:col>3</xdr:col>
      <xdr:colOff>90572</xdr:colOff>
      <xdr:row>4</xdr:row>
      <xdr:rowOff>9307</xdr:rowOff>
    </xdr:to>
    <xdr:pic>
      <xdr:nvPicPr>
        <xdr:cNvPr id="5" name="Gráfico 4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623391" y="41413"/>
          <a:ext cx="686920" cy="6801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67089</xdr:colOff>
      <xdr:row>0</xdr:row>
      <xdr:rowOff>90281</xdr:rowOff>
    </xdr:from>
    <xdr:to>
      <xdr:col>2</xdr:col>
      <xdr:colOff>819979</xdr:colOff>
      <xdr:row>4</xdr:row>
      <xdr:rowOff>36783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5214" y="90281"/>
          <a:ext cx="1276765" cy="660877"/>
        </a:xfrm>
        <a:prstGeom prst="rect">
          <a:avLst/>
        </a:prstGeom>
      </xdr:spPr>
    </xdr:pic>
    <xdr:clientData/>
  </xdr:twoCellAnchor>
  <xdr:twoCellAnchor editAs="oneCell">
    <xdr:from>
      <xdr:col>6</xdr:col>
      <xdr:colOff>738814</xdr:colOff>
      <xdr:row>0</xdr:row>
      <xdr:rowOff>180151</xdr:rowOff>
    </xdr:from>
    <xdr:to>
      <xdr:col>7</xdr:col>
      <xdr:colOff>162947</xdr:colOff>
      <xdr:row>4</xdr:row>
      <xdr:rowOff>151576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72914" y="180151"/>
          <a:ext cx="738583" cy="685800"/>
        </a:xfrm>
        <a:prstGeom prst="rect">
          <a:avLst/>
        </a:prstGeom>
      </xdr:spPr>
    </xdr:pic>
    <xdr:clientData/>
  </xdr:twoCellAnchor>
  <xdr:twoCellAnchor editAs="oneCell">
    <xdr:from>
      <xdr:col>5</xdr:col>
      <xdr:colOff>49694</xdr:colOff>
      <xdr:row>5</xdr:row>
      <xdr:rowOff>132520</xdr:rowOff>
    </xdr:from>
    <xdr:to>
      <xdr:col>5</xdr:col>
      <xdr:colOff>566529</xdr:colOff>
      <xdr:row>8</xdr:row>
      <xdr:rowOff>127550</xdr:rowOff>
    </xdr:to>
    <xdr:pic>
      <xdr:nvPicPr>
        <xdr:cNvPr id="4" name="Gráfico 3" descr="Dedo indicador apontando para a direita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306739">
          <a:off x="5574194" y="1037395"/>
          <a:ext cx="516835" cy="5189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590550</xdr:colOff>
          <xdr:row>11</xdr:row>
          <xdr:rowOff>19050</xdr:rowOff>
        </xdr:from>
        <xdr:to>
          <xdr:col>6</xdr:col>
          <xdr:colOff>1019175</xdr:colOff>
          <xdr:row>12</xdr:row>
          <xdr:rowOff>133350</xdr:rowOff>
        </xdr:to>
        <xdr:sp macro="" textlink="">
          <xdr:nvSpPr>
            <xdr:cNvPr id="8199" name="Button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pt-BR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Limpar Consulta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816347</xdr:colOff>
      <xdr:row>0</xdr:row>
      <xdr:rowOff>57708</xdr:rowOff>
    </xdr:from>
    <xdr:to>
      <xdr:col>3</xdr:col>
      <xdr:colOff>46502</xdr:colOff>
      <xdr:row>4</xdr:row>
      <xdr:rowOff>20730</xdr:rowOff>
    </xdr:to>
    <xdr:pic>
      <xdr:nvPicPr>
        <xdr:cNvPr id="5" name="Gráfico 4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578347" y="57708"/>
          <a:ext cx="686920" cy="6801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67089</xdr:colOff>
      <xdr:row>0</xdr:row>
      <xdr:rowOff>90281</xdr:rowOff>
    </xdr:from>
    <xdr:to>
      <xdr:col>2</xdr:col>
      <xdr:colOff>819979</xdr:colOff>
      <xdr:row>3</xdr:row>
      <xdr:rowOff>179658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5214" y="90281"/>
          <a:ext cx="1276765" cy="660877"/>
        </a:xfrm>
        <a:prstGeom prst="rect">
          <a:avLst/>
        </a:prstGeom>
      </xdr:spPr>
    </xdr:pic>
    <xdr:clientData/>
  </xdr:twoCellAnchor>
  <xdr:twoCellAnchor editAs="oneCell">
    <xdr:from>
      <xdr:col>6</xdr:col>
      <xdr:colOff>805489</xdr:colOff>
      <xdr:row>1</xdr:row>
      <xdr:rowOff>170626</xdr:rowOff>
    </xdr:from>
    <xdr:to>
      <xdr:col>7</xdr:col>
      <xdr:colOff>229622</xdr:colOff>
      <xdr:row>5</xdr:row>
      <xdr:rowOff>142051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39589" y="361126"/>
          <a:ext cx="738583" cy="685800"/>
        </a:xfrm>
        <a:prstGeom prst="rect">
          <a:avLst/>
        </a:prstGeom>
      </xdr:spPr>
    </xdr:pic>
    <xdr:clientData/>
  </xdr:twoCellAnchor>
  <xdr:twoCellAnchor editAs="oneCell">
    <xdr:from>
      <xdr:col>5</xdr:col>
      <xdr:colOff>49694</xdr:colOff>
      <xdr:row>6</xdr:row>
      <xdr:rowOff>132520</xdr:rowOff>
    </xdr:from>
    <xdr:to>
      <xdr:col>5</xdr:col>
      <xdr:colOff>566529</xdr:colOff>
      <xdr:row>9</xdr:row>
      <xdr:rowOff>127550</xdr:rowOff>
    </xdr:to>
    <xdr:pic>
      <xdr:nvPicPr>
        <xdr:cNvPr id="4" name="Gráfico 3" descr="Dedo indicador apontando para a direita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306739">
          <a:off x="5574194" y="1037395"/>
          <a:ext cx="516835" cy="51890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31</xdr:row>
          <xdr:rowOff>152400</xdr:rowOff>
        </xdr:from>
        <xdr:to>
          <xdr:col>6</xdr:col>
          <xdr:colOff>495300</xdr:colOff>
          <xdr:row>33</xdr:row>
          <xdr:rowOff>76200</xdr:rowOff>
        </xdr:to>
        <xdr:sp macro="" textlink="">
          <xdr:nvSpPr>
            <xdr:cNvPr id="7175" name="Button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3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pt-BR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Salvar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866775</xdr:colOff>
      <xdr:row>0</xdr:row>
      <xdr:rowOff>66675</xdr:rowOff>
    </xdr:from>
    <xdr:to>
      <xdr:col>3</xdr:col>
      <xdr:colOff>96370</xdr:colOff>
      <xdr:row>3</xdr:row>
      <xdr:rowOff>175373</xdr:rowOff>
    </xdr:to>
    <xdr:pic>
      <xdr:nvPicPr>
        <xdr:cNvPr id="6" name="Gráfico 5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628775" y="66675"/>
          <a:ext cx="686920" cy="6801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0</xdr:rowOff>
    </xdr:from>
    <xdr:to>
      <xdr:col>2</xdr:col>
      <xdr:colOff>1525120</xdr:colOff>
      <xdr:row>0</xdr:row>
      <xdr:rowOff>680198</xdr:rowOff>
    </xdr:to>
    <xdr:pic>
      <xdr:nvPicPr>
        <xdr:cNvPr id="2" name="Gráfico 1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09725" y="0"/>
          <a:ext cx="686920" cy="680198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0</xdr:rowOff>
    </xdr:from>
    <xdr:to>
      <xdr:col>2</xdr:col>
      <xdr:colOff>648115</xdr:colOff>
      <xdr:row>0</xdr:row>
      <xdr:rowOff>660877</xdr:rowOff>
    </xdr:to>
    <xdr:pic>
      <xdr:nvPicPr>
        <xdr:cNvPr id="4" name="Imagem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0"/>
          <a:ext cx="1276765" cy="6608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0</xdr:row>
      <xdr:rowOff>95250</xdr:rowOff>
    </xdr:from>
    <xdr:to>
      <xdr:col>3</xdr:col>
      <xdr:colOff>267820</xdr:colOff>
      <xdr:row>0</xdr:row>
      <xdr:rowOff>775448</xdr:rowOff>
    </xdr:to>
    <xdr:pic>
      <xdr:nvPicPr>
        <xdr:cNvPr id="2" name="Gráfico 1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85925" y="95250"/>
          <a:ext cx="686920" cy="680198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0</xdr:row>
      <xdr:rowOff>95250</xdr:rowOff>
    </xdr:from>
    <xdr:to>
      <xdr:col>2</xdr:col>
      <xdr:colOff>203161</xdr:colOff>
      <xdr:row>0</xdr:row>
      <xdr:rowOff>756127</xdr:rowOff>
    </xdr:to>
    <xdr:pic>
      <xdr:nvPicPr>
        <xdr:cNvPr id="3" name="Imagem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9075" y="95250"/>
          <a:ext cx="1276765" cy="6608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0</xdr:row>
      <xdr:rowOff>0</xdr:rowOff>
    </xdr:from>
    <xdr:to>
      <xdr:col>2</xdr:col>
      <xdr:colOff>372595</xdr:colOff>
      <xdr:row>0</xdr:row>
      <xdr:rowOff>680198</xdr:rowOff>
    </xdr:to>
    <xdr:pic>
      <xdr:nvPicPr>
        <xdr:cNvPr id="7" name="Gráfico 6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52550" y="0"/>
          <a:ext cx="686920" cy="680198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47625</xdr:rowOff>
    </xdr:from>
    <xdr:to>
      <xdr:col>1</xdr:col>
      <xdr:colOff>741294</xdr:colOff>
      <xdr:row>0</xdr:row>
      <xdr:rowOff>706431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47625"/>
          <a:ext cx="1274694" cy="65880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228601</xdr:colOff>
      <xdr:row>1</xdr:row>
      <xdr:rowOff>47625</xdr:rowOff>
    </xdr:from>
    <xdr:to>
      <xdr:col>4</xdr:col>
      <xdr:colOff>166495</xdr:colOff>
      <xdr:row>2</xdr:row>
      <xdr:rowOff>161925</xdr:rowOff>
    </xdr:to>
    <xdr:pic>
      <xdr:nvPicPr>
        <xdr:cNvPr id="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1476" y="247650"/>
          <a:ext cx="642744" cy="333375"/>
        </a:xfrm>
        <a:prstGeom prst="rect">
          <a:avLst/>
        </a:prstGeom>
      </xdr:spPr>
    </xdr:pic>
    <xdr:clientData/>
  </xdr:twoCellAnchor>
  <xdr:twoCellAnchor editAs="oneCell">
    <xdr:from>
      <xdr:col>4</xdr:col>
      <xdr:colOff>161925</xdr:colOff>
      <xdr:row>0</xdr:row>
      <xdr:rowOff>57150</xdr:rowOff>
    </xdr:from>
    <xdr:to>
      <xdr:col>6</xdr:col>
      <xdr:colOff>401170</xdr:colOff>
      <xdr:row>3</xdr:row>
      <xdr:rowOff>108698</xdr:rowOff>
    </xdr:to>
    <xdr:pic>
      <xdr:nvPicPr>
        <xdr:cNvPr id="3" name="Gráfico 2" descr="Vol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009650" y="57150"/>
          <a:ext cx="686920" cy="680198"/>
        </a:xfrm>
        <a:prstGeom prst="rect">
          <a:avLst/>
        </a:prstGeom>
      </xdr:spPr>
    </xdr:pic>
    <xdr:clientData fPrintsWithSheet="0"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_1" connectionId="1" xr16:uid="{00000000-0016-0000-0800-000000000000}" autoFormatId="16" applyNumberFormats="0" applyBorderFormats="0" applyFontFormats="0" applyPatternFormats="0" applyAlignmentFormats="0" applyWidthHeightFormats="0">
  <queryTableRefresh nextId="20">
    <queryTableFields count="19">
      <queryTableField id="1" name="Nr. OS" tableColumnId="20"/>
      <queryTableField id="2" name="Solicitante" tableColumnId="2"/>
      <queryTableField id="3" name="Local" tableColumnId="3"/>
      <queryTableField id="4" name="Máquina/Equipamento" tableColumnId="4"/>
      <queryTableField id="5" name="Situação" tableColumnId="5"/>
      <queryTableField id="6" name="Descrição Problema" tableColumnId="6"/>
      <queryTableField id="7" name="Reincidente" tableColumnId="7"/>
      <queryTableField id="8" name="Observação" tableColumnId="8"/>
      <queryTableField id="9" name="Data &amp; Hora OS" tableColumnId="9"/>
      <queryTableField id="10" name="Data &amp; Hora da Parada" tableColumnId="10"/>
      <queryTableField id="11" name="Defeito Identificado" tableColumnId="11"/>
      <queryTableField id="12" name="Causa Identificada" tableColumnId="12"/>
      <queryTableField id="13" name="Especialidade Causa" tableColumnId="13"/>
      <queryTableField id="14" name="Solução" tableColumnId="14"/>
      <queryTableField id="15" name="Instruções" tableColumnId="15"/>
      <queryTableField id="16" name="Observações técnicas" tableColumnId="16"/>
      <queryTableField id="17" name="Data &amp; Hora da Conclusão" tableColumnId="17"/>
      <queryTableField id="18" name="Status" tableColumnId="18"/>
      <queryTableField id="19" name="Total Hr Paradas" tableColumnId="1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bdreg2" displayName="bdreg2_1" ref="A1:S1048575" tableType="queryTable" totalsRowShown="0">
  <autoFilter ref="A1:S1048575" xr:uid="{00000000-0009-0000-0100-000002000000}"/>
  <tableColumns count="19">
    <tableColumn id="20" xr3:uid="{00000000-0010-0000-0000-000014000000}" uniqueName="20" name="Nr. OS" queryTableFieldId="1"/>
    <tableColumn id="2" xr3:uid="{00000000-0010-0000-0000-000002000000}" uniqueName="2" name="Solicitante" queryTableFieldId="2"/>
    <tableColumn id="3" xr3:uid="{00000000-0010-0000-0000-000003000000}" uniqueName="3" name="Local" queryTableFieldId="3"/>
    <tableColumn id="4" xr3:uid="{00000000-0010-0000-0000-000004000000}" uniqueName="4" name="Máquina/Equipamento" queryTableFieldId="4"/>
    <tableColumn id="5" xr3:uid="{00000000-0010-0000-0000-000005000000}" uniqueName="5" name="Situação" queryTableFieldId="5"/>
    <tableColumn id="6" xr3:uid="{00000000-0010-0000-0000-000006000000}" uniqueName="6" name="Descrição Problema" queryTableFieldId="6"/>
    <tableColumn id="7" xr3:uid="{00000000-0010-0000-0000-000007000000}" uniqueName="7" name="Reincidente" queryTableFieldId="7"/>
    <tableColumn id="8" xr3:uid="{00000000-0010-0000-0000-000008000000}" uniqueName="8" name="Observação" queryTableFieldId="8"/>
    <tableColumn id="9" xr3:uid="{00000000-0010-0000-0000-000009000000}" uniqueName="9" name="Data &amp; Hora OS" queryTableFieldId="9"/>
    <tableColumn id="10" xr3:uid="{00000000-0010-0000-0000-00000A000000}" uniqueName="10" name="Data &amp; Hora da Parada" queryTableFieldId="10"/>
    <tableColumn id="11" xr3:uid="{00000000-0010-0000-0000-00000B000000}" uniqueName="11" name="Defeito Identificado" queryTableFieldId="11"/>
    <tableColumn id="12" xr3:uid="{00000000-0010-0000-0000-00000C000000}" uniqueName="12" name="Causa Identificada" queryTableFieldId="12"/>
    <tableColumn id="13" xr3:uid="{00000000-0010-0000-0000-00000D000000}" uniqueName="13" name="Especialidade Causa" queryTableFieldId="13"/>
    <tableColumn id="14" xr3:uid="{00000000-0010-0000-0000-00000E000000}" uniqueName="14" name="Solução" queryTableFieldId="14"/>
    <tableColumn id="15" xr3:uid="{00000000-0010-0000-0000-00000F000000}" uniqueName="15" name="Instruções" queryTableFieldId="15"/>
    <tableColumn id="16" xr3:uid="{00000000-0010-0000-0000-000010000000}" uniqueName="16" name="Observações técnicas" queryTableFieldId="16"/>
    <tableColumn id="17" xr3:uid="{00000000-0010-0000-0000-000011000000}" uniqueName="17" name="Data &amp; Hora da Conclusão" queryTableFieldId="17"/>
    <tableColumn id="18" xr3:uid="{00000000-0010-0000-0000-000012000000}" uniqueName="18" name="Status" queryTableFieldId="18"/>
    <tableColumn id="19" xr3:uid="{00000000-0010-0000-0000-000013000000}" uniqueName="19" name="Total Hr Paradas" queryTableFieldId="1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8"/>
  <dimension ref="B2:K73"/>
  <sheetViews>
    <sheetView showRowColHeaders="0" tabSelected="1" zoomScale="115" zoomScaleNormal="115" workbookViewId="0"/>
  </sheetViews>
  <sheetFormatPr defaultRowHeight="15" x14ac:dyDescent="0.25"/>
  <cols>
    <col min="1" max="1" width="3.5703125" style="6" customWidth="1"/>
    <col min="2" max="2" width="7.85546875" style="6" customWidth="1"/>
    <col min="3" max="3" width="21.85546875" style="6" customWidth="1"/>
    <col min="4" max="4" width="40.42578125" style="6" customWidth="1"/>
    <col min="5" max="6" width="9.140625" style="6"/>
    <col min="7" max="7" width="21.85546875" style="6" customWidth="1"/>
    <col min="8" max="8" width="3.85546875" style="6" customWidth="1"/>
    <col min="9" max="9" width="9.140625" style="6"/>
    <col min="10" max="10" width="17.5703125" style="6" customWidth="1"/>
    <col min="11" max="11" width="12.140625" style="6" customWidth="1"/>
    <col min="12" max="16384" width="9.140625" style="6"/>
  </cols>
  <sheetData>
    <row r="2" spans="2:8" s="7" customFormat="1" x14ac:dyDescent="0.25"/>
    <row r="3" spans="2:8" s="7" customFormat="1" x14ac:dyDescent="0.25"/>
    <row r="4" spans="2:8" ht="11.25" customHeight="1" x14ac:dyDescent="0.25"/>
    <row r="5" spans="2:8" x14ac:dyDescent="0.25">
      <c r="G5" s="22">
        <f ca="1">YEAR(TODAY())</f>
        <v>2023</v>
      </c>
      <c r="H5" s="22">
        <f>Bd!C1</f>
        <v>52</v>
      </c>
    </row>
    <row r="6" spans="2:8" ht="10.5" customHeight="1" x14ac:dyDescent="0.25">
      <c r="B6" s="12"/>
      <c r="C6" s="13"/>
      <c r="D6" s="13"/>
      <c r="E6" s="13"/>
      <c r="F6" s="13"/>
      <c r="G6" s="24"/>
      <c r="H6" s="25"/>
    </row>
    <row r="7" spans="2:8" ht="10.5" customHeight="1" x14ac:dyDescent="0.25">
      <c r="B7" s="14"/>
      <c r="G7" s="22"/>
      <c r="H7" s="118"/>
    </row>
    <row r="8" spans="2:8" ht="10.5" customHeight="1" x14ac:dyDescent="0.25">
      <c r="B8" s="14"/>
      <c r="G8" s="22"/>
      <c r="H8" s="118"/>
    </row>
    <row r="9" spans="2:8" ht="10.5" customHeight="1" x14ac:dyDescent="0.25">
      <c r="B9" s="14"/>
      <c r="G9" s="22"/>
      <c r="H9" s="118"/>
    </row>
    <row r="10" spans="2:8" ht="10.5" customHeight="1" x14ac:dyDescent="0.25">
      <c r="B10" s="14"/>
      <c r="G10" s="22"/>
      <c r="H10" s="118"/>
    </row>
    <row r="11" spans="2:8" ht="10.5" customHeight="1" x14ac:dyDescent="0.25">
      <c r="B11" s="14"/>
      <c r="G11" s="22"/>
      <c r="H11" s="118"/>
    </row>
    <row r="12" spans="2:8" ht="10.5" customHeight="1" x14ac:dyDescent="0.25">
      <c r="B12" s="14"/>
      <c r="G12" s="22"/>
      <c r="H12" s="118"/>
    </row>
    <row r="13" spans="2:8" ht="10.5" customHeight="1" x14ac:dyDescent="0.25">
      <c r="B13" s="14"/>
      <c r="G13" s="22"/>
      <c r="H13" s="118"/>
    </row>
    <row r="14" spans="2:8" ht="10.5" customHeight="1" x14ac:dyDescent="0.25">
      <c r="B14" s="14"/>
      <c r="G14" s="22"/>
      <c r="H14" s="118"/>
    </row>
    <row r="15" spans="2:8" ht="10.5" customHeight="1" x14ac:dyDescent="0.25">
      <c r="B15" s="14"/>
      <c r="G15" s="22"/>
      <c r="H15" s="118"/>
    </row>
    <row r="16" spans="2:8" ht="10.5" customHeight="1" x14ac:dyDescent="0.25">
      <c r="B16" s="14"/>
      <c r="G16" s="22"/>
      <c r="H16" s="118"/>
    </row>
    <row r="17" spans="2:10" ht="15.75" x14ac:dyDescent="0.25">
      <c r="B17" s="14"/>
      <c r="C17" s="23"/>
      <c r="H17" s="15"/>
      <c r="J17" s="31"/>
    </row>
    <row r="18" spans="2:10" x14ac:dyDescent="0.25">
      <c r="B18" s="14"/>
      <c r="D18" s="17"/>
      <c r="H18" s="15"/>
    </row>
    <row r="19" spans="2:10" x14ac:dyDescent="0.25">
      <c r="B19" s="14"/>
      <c r="D19" s="17"/>
      <c r="H19" s="15"/>
    </row>
    <row r="20" spans="2:10" x14ac:dyDescent="0.25">
      <c r="B20" s="14"/>
      <c r="D20" s="17"/>
      <c r="H20" s="15"/>
    </row>
    <row r="21" spans="2:10" x14ac:dyDescent="0.25">
      <c r="B21" s="18"/>
      <c r="C21" s="19"/>
      <c r="D21" s="19"/>
      <c r="E21" s="19"/>
      <c r="F21" s="19"/>
      <c r="G21" s="19"/>
      <c r="H21" s="11"/>
    </row>
    <row r="73" spans="2:11" x14ac:dyDescent="0.25">
      <c r="B73" s="21"/>
      <c r="J73" s="26"/>
      <c r="K73" s="20"/>
    </row>
  </sheetData>
  <sheetProtection selectLockedCells="1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/>
  <dimension ref="B2:K71"/>
  <sheetViews>
    <sheetView showRowColHeaders="0" zoomScaleNormal="100" workbookViewId="0"/>
  </sheetViews>
  <sheetFormatPr defaultRowHeight="15" x14ac:dyDescent="0.25"/>
  <cols>
    <col min="1" max="1" width="3.5703125" style="6" customWidth="1"/>
    <col min="2" max="2" width="7.85546875" style="6" bestFit="1" customWidth="1"/>
    <col min="3" max="3" width="21.85546875" style="6" customWidth="1"/>
    <col min="4" max="4" width="40.42578125" style="6" customWidth="1"/>
    <col min="5" max="6" width="9.140625" style="6"/>
    <col min="7" max="7" width="21.85546875" style="6" customWidth="1"/>
    <col min="8" max="8" width="3.85546875" style="6" customWidth="1"/>
    <col min="9" max="9" width="9.140625" style="6"/>
    <col min="10" max="10" width="17.5703125" style="6" bestFit="1" customWidth="1"/>
    <col min="11" max="11" width="12.140625" style="6" customWidth="1"/>
    <col min="12" max="16384" width="9.140625" style="6"/>
  </cols>
  <sheetData>
    <row r="2" spans="2:10" s="7" customFormat="1" x14ac:dyDescent="0.25"/>
    <row r="3" spans="2:10" s="7" customFormat="1" x14ac:dyDescent="0.25"/>
    <row r="4" spans="2:10" ht="11.25" customHeight="1" x14ac:dyDescent="0.25"/>
    <row r="5" spans="2:10" x14ac:dyDescent="0.25">
      <c r="G5" s="22">
        <f ca="1">YEAR(TODAY())</f>
        <v>2023</v>
      </c>
      <c r="H5" s="22">
        <f>Bd!C1</f>
        <v>52</v>
      </c>
    </row>
    <row r="6" spans="2:10" ht="10.5" customHeight="1" x14ac:dyDescent="0.25">
      <c r="B6" s="12"/>
      <c r="C6" s="13"/>
      <c r="D6" s="13"/>
      <c r="E6" s="13"/>
      <c r="F6" s="13"/>
      <c r="G6" s="24"/>
      <c r="H6" s="25"/>
    </row>
    <row r="7" spans="2:10" ht="15.75" x14ac:dyDescent="0.25">
      <c r="B7" s="14"/>
      <c r="C7" s="23" t="s">
        <v>0</v>
      </c>
      <c r="H7" s="15"/>
      <c r="J7" s="31"/>
    </row>
    <row r="8" spans="2:10" x14ac:dyDescent="0.25">
      <c r="B8" s="14"/>
      <c r="F8" s="8" t="s">
        <v>213</v>
      </c>
      <c r="G8" s="27" t="str">
        <f ca="1">G5&amp;H5</f>
        <v>202352</v>
      </c>
      <c r="H8" s="15"/>
    </row>
    <row r="9" spans="2:10" x14ac:dyDescent="0.25">
      <c r="B9" s="14"/>
      <c r="C9" s="16" t="s">
        <v>60</v>
      </c>
      <c r="D9" s="125"/>
      <c r="F9" s="9" t="s">
        <v>61</v>
      </c>
      <c r="G9" s="32" t="str">
        <f ca="1">IF(D10&lt;&gt;"",NOW(),"")</f>
        <v/>
      </c>
      <c r="H9" s="15"/>
    </row>
    <row r="10" spans="2:10" x14ac:dyDescent="0.25">
      <c r="B10" s="14"/>
      <c r="C10" s="16" t="s">
        <v>44</v>
      </c>
      <c r="D10" s="126"/>
      <c r="F10" s="10" t="s">
        <v>43</v>
      </c>
      <c r="G10" s="28" t="str">
        <f>IFERROR(VLOOKUP(D10,maquina,4,0),"")</f>
        <v/>
      </c>
      <c r="H10" s="15"/>
    </row>
    <row r="11" spans="2:10" x14ac:dyDescent="0.25">
      <c r="B11" s="14"/>
      <c r="C11" s="16" t="s">
        <v>45</v>
      </c>
      <c r="D11" s="126"/>
      <c r="H11" s="15"/>
    </row>
    <row r="12" spans="2:10" x14ac:dyDescent="0.25">
      <c r="B12" s="14"/>
      <c r="C12" s="16" t="s">
        <v>228</v>
      </c>
      <c r="D12" s="127"/>
      <c r="H12" s="15"/>
    </row>
    <row r="13" spans="2:10" ht="49.5" customHeight="1" x14ac:dyDescent="0.25">
      <c r="B13" s="14"/>
      <c r="C13" s="16" t="s">
        <v>62</v>
      </c>
      <c r="D13" s="128"/>
      <c r="H13" s="15"/>
    </row>
    <row r="14" spans="2:10" x14ac:dyDescent="0.25">
      <c r="B14" s="14"/>
      <c r="C14" s="16" t="s">
        <v>217</v>
      </c>
      <c r="D14" s="129"/>
      <c r="H14" s="15"/>
    </row>
    <row r="15" spans="2:10" ht="38.25" customHeight="1" x14ac:dyDescent="0.25">
      <c r="B15" s="14"/>
      <c r="C15" s="16" t="s">
        <v>218</v>
      </c>
      <c r="D15" s="128"/>
      <c r="H15" s="15"/>
    </row>
    <row r="16" spans="2:10" x14ac:dyDescent="0.25">
      <c r="B16" s="14"/>
      <c r="D16" s="17"/>
      <c r="H16" s="15"/>
    </row>
    <row r="17" spans="2:8" x14ac:dyDescent="0.25">
      <c r="B17" s="14"/>
      <c r="D17" s="17"/>
      <c r="H17" s="15"/>
    </row>
    <row r="18" spans="2:8" x14ac:dyDescent="0.25">
      <c r="B18" s="14"/>
      <c r="D18" s="17"/>
      <c r="H18" s="15"/>
    </row>
    <row r="19" spans="2:8" x14ac:dyDescent="0.25">
      <c r="B19" s="18"/>
      <c r="C19" s="19"/>
      <c r="D19" s="19"/>
      <c r="E19" s="19"/>
      <c r="F19" s="19"/>
      <c r="G19" s="19"/>
      <c r="H19" s="11"/>
    </row>
    <row r="71" spans="2:11" x14ac:dyDescent="0.25">
      <c r="B71" s="21" t="str">
        <f ca="1">G8</f>
        <v>202352</v>
      </c>
      <c r="C71" s="6">
        <f>D9</f>
        <v>0</v>
      </c>
      <c r="D71" s="6" t="str">
        <f>G10</f>
        <v/>
      </c>
      <c r="E71" s="6">
        <f>D10</f>
        <v>0</v>
      </c>
      <c r="F71" s="6">
        <f>D11</f>
        <v>0</v>
      </c>
      <c r="G71" s="6">
        <f>D13</f>
        <v>0</v>
      </c>
      <c r="H71" s="6">
        <f>D14</f>
        <v>0</v>
      </c>
      <c r="I71" s="6">
        <f>D15</f>
        <v>0</v>
      </c>
      <c r="J71" s="26" t="str">
        <f ca="1">G9</f>
        <v/>
      </c>
      <c r="K71" s="20">
        <f>D12</f>
        <v>0</v>
      </c>
    </row>
  </sheetData>
  <sheetProtection selectLockedCells="1"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Button 7">
              <controlPr defaultSize="0" print="0" autoFill="0" autoPict="0" macro="[0]!salvaregpasso1">
                <anchor moveWithCells="1" sizeWithCells="1">
                  <from>
                    <xdr:col>3</xdr:col>
                    <xdr:colOff>1943100</xdr:colOff>
                    <xdr:row>15</xdr:row>
                    <xdr:rowOff>152400</xdr:rowOff>
                  </from>
                  <to>
                    <xdr:col>4</xdr:col>
                    <xdr:colOff>9525</xdr:colOff>
                    <xdr:row>17</xdr:row>
                    <xdr:rowOff>76200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Cadastros!$O$4:$O$78</xm:f>
          </x14:formula1>
          <xm:sqref>D10</xm:sqref>
        </x14:dataValidation>
        <x14:dataValidation type="list" showInputMessage="1" showErrorMessage="1" xr:uid="{00000000-0002-0000-0100-000001000000}">
          <x14:formula1>
            <xm:f>Cadastros!$E$3:$E$34</xm:f>
          </x14:formula1>
          <xm:sqref>D9</xm:sqref>
        </x14:dataValidation>
        <x14:dataValidation type="list" allowBlank="1" showInputMessage="1" showErrorMessage="1" xr:uid="{00000000-0002-0000-0100-000002000000}">
          <x14:formula1>
            <xm:f>Cadastros!$K$3:$K$5</xm:f>
          </x14:formula1>
          <xm:sqref>D11</xm:sqref>
        </x14:dataValidation>
        <x14:dataValidation type="list" allowBlank="1" showInputMessage="1" showErrorMessage="1" xr:uid="{00000000-0002-0000-0100-000003000000}">
          <x14:formula1>
            <xm:f>Cadastros!$I$3:$I$4</xm:f>
          </x14:formula1>
          <xm:sqref>D14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7">
    <pageSetUpPr fitToPage="1"/>
  </sheetPr>
  <dimension ref="B2:T72"/>
  <sheetViews>
    <sheetView showRowColHeaders="0" zoomScale="85" zoomScaleNormal="85" workbookViewId="0">
      <selection activeCell="G9" sqref="G9:G10"/>
    </sheetView>
  </sheetViews>
  <sheetFormatPr defaultRowHeight="15" x14ac:dyDescent="0.25"/>
  <cols>
    <col min="1" max="1" width="3.5703125" style="6" customWidth="1"/>
    <col min="2" max="2" width="7.85546875" style="6" customWidth="1"/>
    <col min="3" max="3" width="21.85546875" style="6" customWidth="1"/>
    <col min="4" max="4" width="40.42578125" style="6" customWidth="1"/>
    <col min="5" max="6" width="9.140625" style="6"/>
    <col min="7" max="7" width="19.7109375" style="6" customWidth="1"/>
    <col min="8" max="8" width="9.42578125" style="6" customWidth="1"/>
    <col min="9" max="9" width="25" style="6" customWidth="1"/>
    <col min="10" max="10" width="18" style="6" customWidth="1"/>
    <col min="11" max="11" width="26.85546875" style="6" customWidth="1"/>
    <col min="12" max="12" width="9.28515625" style="6" customWidth="1"/>
    <col min="13" max="13" width="31" style="6" customWidth="1"/>
    <col min="14" max="14" width="24.5703125" style="6" bestFit="1" customWidth="1"/>
    <col min="15" max="15" width="19" style="6" customWidth="1"/>
    <col min="16" max="16" width="15.85546875" style="6" customWidth="1"/>
    <col min="17" max="17" width="9.140625" style="6"/>
    <col min="18" max="19" width="15.85546875" style="6" customWidth="1"/>
    <col min="20" max="16384" width="9.140625" style="6"/>
  </cols>
  <sheetData>
    <row r="2" spans="2:14" s="7" customFormat="1" x14ac:dyDescent="0.25"/>
    <row r="3" spans="2:14" s="7" customFormat="1" x14ac:dyDescent="0.25"/>
    <row r="4" spans="2:14" ht="11.25" customHeight="1" x14ac:dyDescent="0.25"/>
    <row r="5" spans="2:14" x14ac:dyDescent="0.25">
      <c r="G5" s="22">
        <f ca="1">YEAR(TODAY())</f>
        <v>2023</v>
      </c>
      <c r="H5" s="22">
        <f>Bd!C1</f>
        <v>52</v>
      </c>
    </row>
    <row r="6" spans="2:14" ht="10.5" customHeight="1" x14ac:dyDescent="0.25">
      <c r="B6" s="34"/>
      <c r="C6" s="35"/>
      <c r="D6" s="35"/>
      <c r="E6" s="35"/>
      <c r="F6" s="35"/>
      <c r="G6" s="36"/>
      <c r="H6" s="37"/>
    </row>
    <row r="7" spans="2:14" ht="15.75" x14ac:dyDescent="0.25">
      <c r="B7" s="38"/>
      <c r="C7" s="39" t="s">
        <v>238</v>
      </c>
      <c r="D7" s="40"/>
      <c r="E7" s="40"/>
      <c r="F7" s="40"/>
      <c r="G7" s="40"/>
      <c r="H7" s="41"/>
    </row>
    <row r="8" spans="2:14" x14ac:dyDescent="0.25">
      <c r="B8" s="38"/>
      <c r="C8" s="40"/>
      <c r="D8" s="40"/>
      <c r="E8" s="40"/>
      <c r="F8" s="40"/>
      <c r="G8" s="55" t="s">
        <v>213</v>
      </c>
      <c r="H8" s="41"/>
    </row>
    <row r="9" spans="2:14" x14ac:dyDescent="0.25">
      <c r="B9" s="38"/>
      <c r="C9" s="42" t="s">
        <v>60</v>
      </c>
      <c r="D9" s="47" t="str">
        <f>IFERROR(VLOOKUP(G9,bdreg,2,0),"")</f>
        <v/>
      </c>
      <c r="E9" s="40"/>
      <c r="F9" s="40"/>
      <c r="G9" s="207">
        <v>202346</v>
      </c>
      <c r="H9" s="41"/>
    </row>
    <row r="10" spans="2:14" x14ac:dyDescent="0.25">
      <c r="B10" s="38"/>
      <c r="C10" s="42" t="s">
        <v>44</v>
      </c>
      <c r="D10" s="47" t="str">
        <f>IFERROR(VLOOKUP(G9,bdreg,4,0),"")</f>
        <v/>
      </c>
      <c r="E10" s="40"/>
      <c r="F10" s="40"/>
      <c r="G10" s="207"/>
      <c r="H10" s="41"/>
      <c r="J10" s="123"/>
      <c r="K10" s="59"/>
      <c r="L10" s="59"/>
      <c r="M10" s="59"/>
      <c r="N10" s="59"/>
    </row>
    <row r="11" spans="2:14" x14ac:dyDescent="0.25">
      <c r="B11" s="38"/>
      <c r="C11" s="42" t="s">
        <v>45</v>
      </c>
      <c r="D11" s="47" t="str">
        <f>IFERROR(VLOOKUP(G9,bdreg,5,0),"")</f>
        <v/>
      </c>
      <c r="E11" s="40"/>
      <c r="F11" s="40"/>
      <c r="G11" s="40"/>
      <c r="H11" s="41"/>
      <c r="J11" s="123"/>
      <c r="K11" s="59"/>
      <c r="L11" s="59"/>
      <c r="M11" s="59"/>
      <c r="N11" s="59"/>
    </row>
    <row r="12" spans="2:14" x14ac:dyDescent="0.25">
      <c r="B12" s="38"/>
      <c r="C12" s="42" t="s">
        <v>228</v>
      </c>
      <c r="D12" s="48" t="str">
        <f>IFERROR(VLOOKUP(G9,bdreg,10,0),"")</f>
        <v/>
      </c>
      <c r="E12" s="40"/>
      <c r="F12" s="40"/>
      <c r="G12" s="40"/>
      <c r="H12" s="41"/>
      <c r="J12" s="123"/>
      <c r="K12" s="59"/>
      <c r="L12" s="59"/>
      <c r="M12" s="59"/>
      <c r="N12" s="59"/>
    </row>
    <row r="13" spans="2:14" ht="49.5" customHeight="1" x14ac:dyDescent="0.25">
      <c r="B13" s="38"/>
      <c r="C13" s="42" t="s">
        <v>62</v>
      </c>
      <c r="D13" s="49" t="str">
        <f>IFERROR(VLOOKUP(G9,bdreg,6,),"")</f>
        <v/>
      </c>
      <c r="E13" s="40"/>
      <c r="F13" s="40"/>
      <c r="G13" s="40"/>
      <c r="H13" s="41"/>
      <c r="J13" s="123"/>
      <c r="K13" s="59"/>
      <c r="L13" s="59"/>
      <c r="M13" s="59"/>
      <c r="N13" s="59"/>
    </row>
    <row r="14" spans="2:14" x14ac:dyDescent="0.25">
      <c r="B14" s="38"/>
      <c r="C14" s="42" t="s">
        <v>217</v>
      </c>
      <c r="D14" s="50" t="str">
        <f>IFERROR(VLOOKUP(G9,bdreg,7,0),"")</f>
        <v/>
      </c>
      <c r="E14" s="40"/>
      <c r="F14" s="40"/>
      <c r="G14" s="40"/>
      <c r="H14" s="41"/>
      <c r="J14" s="123"/>
      <c r="K14" s="59"/>
      <c r="L14" s="59"/>
      <c r="M14" s="59"/>
      <c r="N14" s="59"/>
    </row>
    <row r="15" spans="2:14" ht="38.25" customHeight="1" x14ac:dyDescent="0.25">
      <c r="B15" s="38"/>
      <c r="C15" s="42" t="s">
        <v>218</v>
      </c>
      <c r="D15" s="49" t="str">
        <f>IFERROR(VLOOKUP(G9,bdreg,8,0),"")</f>
        <v/>
      </c>
      <c r="E15" s="40"/>
      <c r="F15" s="40"/>
      <c r="G15" s="40"/>
      <c r="H15" s="41"/>
      <c r="J15" s="123"/>
      <c r="K15" s="59"/>
      <c r="L15" s="59"/>
      <c r="M15" s="59"/>
      <c r="N15" s="59"/>
    </row>
    <row r="16" spans="2:14" x14ac:dyDescent="0.25">
      <c r="B16" s="38"/>
      <c r="C16" s="40"/>
      <c r="D16" s="43"/>
      <c r="E16" s="40"/>
      <c r="F16" s="40"/>
      <c r="G16" s="40"/>
      <c r="H16" s="41"/>
      <c r="J16" s="123"/>
      <c r="K16" s="59"/>
      <c r="L16" s="59"/>
      <c r="M16" s="59"/>
      <c r="N16" s="59"/>
    </row>
    <row r="17" spans="2:14" x14ac:dyDescent="0.25">
      <c r="B17" s="38"/>
      <c r="C17" s="46" t="s">
        <v>61</v>
      </c>
      <c r="D17" s="48" t="str">
        <f>IFERROR(VLOOKUP(G9,bdreg,9,0),"")</f>
        <v/>
      </c>
      <c r="E17" s="40"/>
      <c r="F17" s="40"/>
      <c r="G17" s="40"/>
      <c r="H17" s="41"/>
      <c r="J17" s="123"/>
      <c r="K17" s="59"/>
      <c r="L17" s="59"/>
      <c r="M17" s="59"/>
      <c r="N17" s="59"/>
    </row>
    <row r="18" spans="2:14" x14ac:dyDescent="0.25">
      <c r="B18" s="38"/>
      <c r="C18" s="46" t="s">
        <v>43</v>
      </c>
      <c r="D18" s="47" t="str">
        <f>IFERROR(VLOOKUP(G9,bdreg,3,0),"")</f>
        <v/>
      </c>
      <c r="E18" s="40"/>
      <c r="F18" s="40"/>
      <c r="G18" s="40"/>
      <c r="H18" s="41"/>
      <c r="J18" s="123"/>
      <c r="K18" s="59"/>
      <c r="L18" s="59"/>
      <c r="M18" s="59"/>
    </row>
    <row r="19" spans="2:14" x14ac:dyDescent="0.25">
      <c r="B19" s="38"/>
      <c r="C19" s="40"/>
      <c r="D19" s="40"/>
      <c r="E19" s="40"/>
      <c r="F19" s="40"/>
      <c r="G19" s="40"/>
      <c r="H19" s="41"/>
      <c r="J19" s="123"/>
      <c r="K19" s="59"/>
      <c r="L19" s="59"/>
      <c r="M19" s="59"/>
      <c r="N19" s="59"/>
    </row>
    <row r="20" spans="2:14" x14ac:dyDescent="0.25">
      <c r="B20" s="53" t="s">
        <v>234</v>
      </c>
      <c r="C20" s="44"/>
      <c r="D20" s="44"/>
      <c r="E20" s="44"/>
      <c r="F20" s="44"/>
      <c r="G20" s="44"/>
      <c r="H20" s="45"/>
      <c r="J20" s="123"/>
      <c r="K20" s="59"/>
      <c r="L20" s="59"/>
      <c r="M20" s="59"/>
      <c r="N20" s="59"/>
    </row>
    <row r="21" spans="2:14" x14ac:dyDescent="0.25">
      <c r="J21" s="123"/>
      <c r="K21" s="59"/>
      <c r="L21" s="59"/>
      <c r="M21" s="59"/>
      <c r="N21" s="59"/>
    </row>
    <row r="22" spans="2:14" x14ac:dyDescent="0.25">
      <c r="B22" s="40"/>
      <c r="C22" s="71" t="s">
        <v>242</v>
      </c>
      <c r="D22" s="51">
        <f>IF(G9&lt;&gt;"",G9,"")</f>
        <v>202346</v>
      </c>
      <c r="E22" s="40"/>
      <c r="F22" s="40"/>
      <c r="G22" s="40" t="str">
        <f>D10</f>
        <v/>
      </c>
      <c r="H22" s="40"/>
      <c r="J22" s="123"/>
      <c r="K22" s="59"/>
      <c r="L22" s="59"/>
      <c r="M22" s="59"/>
      <c r="N22" s="59"/>
    </row>
    <row r="23" spans="2:14" ht="27" customHeight="1" x14ac:dyDescent="0.25">
      <c r="B23" s="40"/>
      <c r="C23" s="54" t="s">
        <v>239</v>
      </c>
      <c r="D23" s="208" t="str">
        <f>IFERROR(VLOOKUP(G9,bdreg2,11,0),"")</f>
        <v/>
      </c>
      <c r="E23" s="208"/>
      <c r="F23" s="208"/>
      <c r="G23" s="208"/>
      <c r="H23" s="40"/>
      <c r="I23" s="68"/>
      <c r="J23" s="124"/>
      <c r="K23" s="59"/>
      <c r="L23" s="59"/>
      <c r="M23" s="59"/>
      <c r="N23" s="59"/>
    </row>
    <row r="24" spans="2:14" ht="23.25" customHeight="1" x14ac:dyDescent="0.25">
      <c r="B24" s="40"/>
      <c r="C24" s="54" t="s">
        <v>240</v>
      </c>
      <c r="D24" s="208" t="str">
        <f>IFERROR(VLOOKUP(G9,bdreg2,12,0),"")</f>
        <v/>
      </c>
      <c r="E24" s="208"/>
      <c r="F24" s="208"/>
      <c r="G24" s="208"/>
      <c r="H24" s="40"/>
      <c r="K24" s="59"/>
      <c r="L24" s="59"/>
      <c r="M24" s="59"/>
      <c r="N24" s="59"/>
    </row>
    <row r="25" spans="2:14" ht="23.25" customHeight="1" x14ac:dyDescent="0.25">
      <c r="B25" s="40"/>
      <c r="C25" s="54" t="s">
        <v>243</v>
      </c>
      <c r="D25" s="69" t="str">
        <f>IFERROR(VLOOKUP(G9,bdreg2,13,0),"")</f>
        <v/>
      </c>
      <c r="E25" s="61"/>
      <c r="F25" s="61"/>
      <c r="G25" s="61"/>
      <c r="H25" s="40"/>
      <c r="K25" s="59"/>
      <c r="L25" s="59"/>
      <c r="M25" s="59"/>
      <c r="N25" s="59"/>
    </row>
    <row r="26" spans="2:14" ht="30" customHeight="1" x14ac:dyDescent="0.25">
      <c r="B26" s="40"/>
      <c r="C26" s="54" t="s">
        <v>235</v>
      </c>
      <c r="D26" s="208" t="str">
        <f>IFERROR(VLOOKUP(G9,bdreg2,14,0),"")</f>
        <v/>
      </c>
      <c r="E26" s="208"/>
      <c r="F26" s="208"/>
      <c r="G26" s="208"/>
      <c r="H26" s="40"/>
      <c r="K26" s="59"/>
      <c r="L26" s="59"/>
      <c r="M26" s="59"/>
      <c r="N26" s="59"/>
    </row>
    <row r="27" spans="2:14" ht="27" customHeight="1" x14ac:dyDescent="0.25">
      <c r="B27" s="40"/>
      <c r="C27" s="42" t="s">
        <v>236</v>
      </c>
      <c r="D27" s="209" t="str">
        <f>IFERROR(VLOOKUP(G9,bdreg2,15,0),"")</f>
        <v/>
      </c>
      <c r="E27" s="209"/>
      <c r="F27" s="209"/>
      <c r="G27" s="209"/>
      <c r="H27" s="40"/>
      <c r="J27" s="59"/>
      <c r="K27" s="59"/>
      <c r="L27" s="59"/>
      <c r="M27" s="59"/>
      <c r="N27" s="59"/>
    </row>
    <row r="28" spans="2:14" ht="27" customHeight="1" x14ac:dyDescent="0.25">
      <c r="B28" s="40"/>
      <c r="C28" s="42" t="s">
        <v>237</v>
      </c>
      <c r="D28" s="206" t="str">
        <f>IFERROR(VLOOKUP(G9,bdreg2,16,0),"")</f>
        <v/>
      </c>
      <c r="E28" s="206"/>
      <c r="F28" s="206"/>
      <c r="G28" s="206"/>
      <c r="H28" s="40"/>
      <c r="L28" s="59"/>
      <c r="M28" s="59"/>
      <c r="N28" s="59"/>
    </row>
    <row r="29" spans="2:14" ht="23.25" customHeight="1" x14ac:dyDescent="0.25">
      <c r="B29" s="40"/>
      <c r="C29" s="42" t="s">
        <v>241</v>
      </c>
      <c r="D29" s="70" t="str">
        <f>IFERROR(VLOOKUP(G9,bdreg2,17,0),"")</f>
        <v/>
      </c>
      <c r="E29" s="40"/>
      <c r="F29" s="40"/>
      <c r="G29" s="40"/>
      <c r="H29" s="40"/>
      <c r="J29" s="59"/>
    </row>
    <row r="30" spans="2:14" x14ac:dyDescent="0.25">
      <c r="B30" s="40"/>
      <c r="C30" s="42"/>
      <c r="D30" s="56"/>
      <c r="E30" s="40"/>
      <c r="F30" s="40"/>
      <c r="G30" s="40"/>
      <c r="H30" s="40"/>
    </row>
    <row r="31" spans="2:14" x14ac:dyDescent="0.25">
      <c r="B31" s="40"/>
      <c r="C31" s="40"/>
      <c r="D31" s="43"/>
      <c r="E31" s="40"/>
      <c r="F31" s="40"/>
      <c r="G31" s="40"/>
      <c r="H31" s="40"/>
    </row>
    <row r="32" spans="2:14" ht="24.75" customHeight="1" x14ac:dyDescent="0.25">
      <c r="B32" s="40"/>
      <c r="C32" s="54" t="s">
        <v>249</v>
      </c>
      <c r="D32" s="70" t="str">
        <f>IFERROR(VLOOKUP(G9,bdreg2,18,0),"")</f>
        <v/>
      </c>
      <c r="E32" s="40"/>
      <c r="F32" s="40"/>
      <c r="G32" s="40"/>
      <c r="H32" s="40"/>
    </row>
    <row r="33" spans="2:8" x14ac:dyDescent="0.25">
      <c r="B33" s="40"/>
      <c r="C33" s="46"/>
      <c r="D33" s="57"/>
      <c r="E33" s="40"/>
      <c r="F33" s="40"/>
      <c r="G33" s="40"/>
      <c r="H33" s="40"/>
    </row>
    <row r="34" spans="2:8" x14ac:dyDescent="0.25">
      <c r="B34" s="40"/>
      <c r="C34" s="40"/>
      <c r="D34" s="40"/>
      <c r="E34" s="40"/>
      <c r="F34" s="40"/>
      <c r="G34" s="40"/>
      <c r="H34" s="40"/>
    </row>
    <row r="72" spans="2:20" x14ac:dyDescent="0.25">
      <c r="B72" s="21">
        <f>G9</f>
        <v>202346</v>
      </c>
      <c r="C72" s="6" t="str">
        <f>D9</f>
        <v/>
      </c>
      <c r="D72" s="6" t="str">
        <f>D18</f>
        <v/>
      </c>
      <c r="E72" s="6" t="str">
        <f>D10</f>
        <v/>
      </c>
      <c r="F72" s="6" t="str">
        <f>D11</f>
        <v/>
      </c>
      <c r="G72" s="6" t="str">
        <f>D13</f>
        <v/>
      </c>
      <c r="H72" s="6" t="str">
        <f>D14</f>
        <v/>
      </c>
      <c r="I72" s="6" t="str">
        <f>D15</f>
        <v/>
      </c>
      <c r="J72" s="31"/>
      <c r="K72" s="31"/>
      <c r="P72" s="6" t="str">
        <f>D27</f>
        <v/>
      </c>
      <c r="Q72" s="6" t="str">
        <f>D28</f>
        <v/>
      </c>
      <c r="R72" s="31" t="str">
        <f>D29</f>
        <v/>
      </c>
      <c r="S72" s="6" t="str">
        <f>D32</f>
        <v/>
      </c>
      <c r="T72" s="64" t="e">
        <f>R72-K72</f>
        <v>#VALUE!</v>
      </c>
    </row>
  </sheetData>
  <sheetProtection algorithmName="SHA-512" hashValue="n0DcEz1Qo+YS5vLd7x3csSZdc9ScFaNCR6Z/UrmnNcaxm6wUJVOPn4WGAmcSBDWrXZ3YpBp4dPThL2dWuK8BnQ==" saltValue="WRGoYKp93s4kEG24xtSe6A==" spinCount="100000" sheet="1" objects="1" scenarios="1"/>
  <mergeCells count="6">
    <mergeCell ref="D28:G28"/>
    <mergeCell ref="G9:G10"/>
    <mergeCell ref="D23:G23"/>
    <mergeCell ref="D24:G24"/>
    <mergeCell ref="D26:G26"/>
    <mergeCell ref="D27:G27"/>
  </mergeCells>
  <conditionalFormatting sqref="I23">
    <cfRule type="cellIs" dxfId="3" priority="1" operator="equal">
      <formula>"Atualizar OSM"</formula>
    </cfRule>
    <cfRule type="cellIs" dxfId="2" priority="2" operator="equal">
      <formula>"Atenção OSM já Atualizada"</formula>
    </cfRule>
  </conditionalFormatting>
  <pageMargins left="0.511811024" right="0.511811024" top="0.78740157499999996" bottom="0.78740157499999996" header="0.31496062000000002" footer="0.31496062000000002"/>
  <pageSetup paperSize="9" scale="7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9" r:id="rId4" name="Button 7">
              <controlPr defaultSize="0" print="0" autoFill="0" autoPict="0" macro="[0]!limpaconosm2">
                <anchor moveWithCells="1" sizeWithCells="1">
                  <from>
                    <xdr:col>5</xdr:col>
                    <xdr:colOff>590550</xdr:colOff>
                    <xdr:row>11</xdr:row>
                    <xdr:rowOff>19050</xdr:rowOff>
                  </from>
                  <to>
                    <xdr:col>6</xdr:col>
                    <xdr:colOff>1019175</xdr:colOff>
                    <xdr:row>12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Nr.OSM" prompt="Selecione sua OSM" xr:uid="{00000000-0002-0000-0200-000000000000}">
          <x14:formula1>
            <xm:f>Bd!$B:$B</xm:f>
          </x14:formula1>
          <xm:sqref>G9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6">
    <pageSetUpPr fitToPage="1"/>
  </sheetPr>
  <dimension ref="B2:AA74"/>
  <sheetViews>
    <sheetView showRowColHeaders="0" zoomScaleNormal="100" workbookViewId="0">
      <selection activeCell="G10" sqref="G10:G11"/>
    </sheetView>
  </sheetViews>
  <sheetFormatPr defaultRowHeight="15" x14ac:dyDescent="0.25"/>
  <cols>
    <col min="1" max="1" width="3.5703125" style="6" customWidth="1"/>
    <col min="2" max="2" width="7.85546875" style="6" customWidth="1"/>
    <col min="3" max="3" width="21.85546875" style="6" customWidth="1"/>
    <col min="4" max="4" width="40.42578125" style="6" customWidth="1"/>
    <col min="5" max="6" width="9.140625" style="6"/>
    <col min="7" max="7" width="19.7109375" style="6" customWidth="1"/>
    <col min="8" max="8" width="3.85546875" style="6" customWidth="1"/>
    <col min="9" max="9" width="25" style="6" bestFit="1" customWidth="1"/>
    <col min="10" max="10" width="17.5703125" style="6" customWidth="1"/>
    <col min="11" max="11" width="15.85546875" style="6" bestFit="1" customWidth="1"/>
    <col min="12" max="12" width="15" style="6" bestFit="1" customWidth="1"/>
    <col min="13" max="14" width="9.140625" style="6"/>
    <col min="15" max="15" width="14.7109375" style="6" bestFit="1" customWidth="1"/>
    <col min="16" max="16" width="15.85546875" style="6" bestFit="1" customWidth="1"/>
    <col min="17" max="17" width="9.140625" style="6"/>
    <col min="18" max="19" width="15.85546875" style="6" bestFit="1" customWidth="1"/>
    <col min="20" max="20" width="24.28515625" style="6" customWidth="1"/>
    <col min="21" max="16384" width="9.140625" style="6"/>
  </cols>
  <sheetData>
    <row r="2" spans="2:10" s="7" customFormat="1" x14ac:dyDescent="0.25"/>
    <row r="3" spans="2:10" s="7" customFormat="1" x14ac:dyDescent="0.25"/>
    <row r="4" spans="2:10" s="7" customFormat="1" x14ac:dyDescent="0.25"/>
    <row r="5" spans="2:10" ht="11.25" customHeight="1" x14ac:dyDescent="0.25"/>
    <row r="6" spans="2:10" x14ac:dyDescent="0.25">
      <c r="G6" s="22">
        <f ca="1">YEAR(TODAY())</f>
        <v>2023</v>
      </c>
      <c r="H6" s="22">
        <f>Bd!C1</f>
        <v>52</v>
      </c>
    </row>
    <row r="7" spans="2:10" ht="10.5" customHeight="1" x14ac:dyDescent="0.25">
      <c r="B7" s="34"/>
      <c r="C7" s="35"/>
      <c r="D7" s="35"/>
      <c r="E7" s="35"/>
      <c r="F7" s="35"/>
      <c r="G7" s="36"/>
      <c r="H7" s="37"/>
    </row>
    <row r="8" spans="2:10" ht="15.75" x14ac:dyDescent="0.25">
      <c r="B8" s="38"/>
      <c r="C8" s="39" t="s">
        <v>238</v>
      </c>
      <c r="D8" s="40"/>
      <c r="E8" s="40"/>
      <c r="F8" s="40"/>
      <c r="G8" s="40"/>
      <c r="H8" s="41"/>
      <c r="J8" s="31"/>
    </row>
    <row r="9" spans="2:10" x14ac:dyDescent="0.25">
      <c r="B9" s="38"/>
      <c r="C9" s="40"/>
      <c r="D9" s="40"/>
      <c r="E9" s="40"/>
      <c r="F9" s="40"/>
      <c r="G9" s="55"/>
      <c r="H9" s="41"/>
    </row>
    <row r="10" spans="2:10" x14ac:dyDescent="0.25">
      <c r="B10" s="38"/>
      <c r="C10" s="42" t="s">
        <v>60</v>
      </c>
      <c r="D10" s="182" t="str">
        <f>IFERROR(VLOOKUP(G10,bdreg,2,0),"")</f>
        <v>Sictell Sicflux</v>
      </c>
      <c r="E10" s="40"/>
      <c r="F10" s="40"/>
      <c r="G10" s="207" t="s">
        <v>544</v>
      </c>
      <c r="H10" s="41"/>
    </row>
    <row r="11" spans="2:10" x14ac:dyDescent="0.25">
      <c r="B11" s="38"/>
      <c r="C11" s="42" t="s">
        <v>44</v>
      </c>
      <c r="D11" s="182" t="str">
        <f>IFERROR(VLOOKUP(G10,bdreg,4,0),"")</f>
        <v>BANCADA MONTAGEM 02 (MAXX 2)</v>
      </c>
      <c r="E11" s="40"/>
      <c r="F11" s="40"/>
      <c r="G11" s="207"/>
      <c r="H11" s="41"/>
    </row>
    <row r="12" spans="2:10" x14ac:dyDescent="0.25">
      <c r="B12" s="38"/>
      <c r="C12" s="42" t="s">
        <v>45</v>
      </c>
      <c r="D12" s="182" t="str">
        <f>IFERROR(VLOOKUP(G10,bdreg,5,0),"")</f>
        <v>Melhoria</v>
      </c>
      <c r="E12" s="40"/>
      <c r="F12" s="40"/>
      <c r="G12" s="40"/>
      <c r="H12" s="41"/>
    </row>
    <row r="13" spans="2:10" x14ac:dyDescent="0.25">
      <c r="B13" s="38"/>
      <c r="C13" s="42" t="s">
        <v>228</v>
      </c>
      <c r="D13" s="183">
        <v>44953.407638888886</v>
      </c>
      <c r="E13" s="40"/>
      <c r="F13" s="40"/>
      <c r="G13" s="40"/>
      <c r="H13" s="41"/>
    </row>
    <row r="14" spans="2:10" ht="49.5" customHeight="1" x14ac:dyDescent="0.25">
      <c r="B14" s="38"/>
      <c r="C14" s="42" t="s">
        <v>62</v>
      </c>
      <c r="D14" s="184" t="str">
        <f>IFERROR(VLOOKUP(G10,bdreg,6,),"")</f>
        <v>Tomada com defeito</v>
      </c>
      <c r="E14" s="40"/>
      <c r="F14" s="40"/>
      <c r="G14" s="40"/>
      <c r="H14" s="41"/>
    </row>
    <row r="15" spans="2:10" x14ac:dyDescent="0.25">
      <c r="B15" s="38"/>
      <c r="C15" s="42" t="s">
        <v>217</v>
      </c>
      <c r="D15" s="185">
        <f>IFERROR(VLOOKUP(G10,bdreg,7,0),"")</f>
        <v>0</v>
      </c>
      <c r="E15" s="40"/>
      <c r="F15" s="40"/>
      <c r="G15" s="40"/>
      <c r="H15" s="41"/>
    </row>
    <row r="16" spans="2:10" ht="38.25" customHeight="1" x14ac:dyDescent="0.25">
      <c r="B16" s="38"/>
      <c r="C16" s="42" t="s">
        <v>218</v>
      </c>
      <c r="D16" s="184" t="str">
        <f>IFERROR(VLOOKUP(G10,bdreg,8,0),"")</f>
        <v>Contato da tomada ruim</v>
      </c>
      <c r="E16" s="40"/>
      <c r="F16" s="40"/>
      <c r="G16" s="40"/>
      <c r="H16" s="41"/>
    </row>
    <row r="17" spans="2:8" x14ac:dyDescent="0.25">
      <c r="B17" s="38"/>
      <c r="C17" s="40"/>
      <c r="D17" s="186"/>
      <c r="E17" s="40"/>
      <c r="F17" s="40"/>
      <c r="G17" s="40"/>
      <c r="H17" s="41"/>
    </row>
    <row r="18" spans="2:8" x14ac:dyDescent="0.25">
      <c r="B18" s="38"/>
      <c r="C18" s="46" t="s">
        <v>61</v>
      </c>
      <c r="D18" s="183">
        <f>IFERROR(VLOOKUP(G10,bdreg,9,0),"")</f>
        <v>44965.296578240741</v>
      </c>
      <c r="E18" s="40"/>
      <c r="F18" s="40"/>
      <c r="G18" s="40"/>
      <c r="H18" s="41"/>
    </row>
    <row r="19" spans="2:8" x14ac:dyDescent="0.25">
      <c r="B19" s="38"/>
      <c r="C19" s="46" t="s">
        <v>43</v>
      </c>
      <c r="D19" s="182" t="str">
        <f>IFERROR(VLOOKUP(G10,bdreg,3,0),"")</f>
        <v>FÁBRICA LEVES</v>
      </c>
      <c r="E19" s="40"/>
      <c r="F19" s="40"/>
      <c r="G19" s="40"/>
      <c r="H19" s="41"/>
    </row>
    <row r="20" spans="2:8" x14ac:dyDescent="0.25">
      <c r="B20" s="38"/>
      <c r="C20" s="40"/>
      <c r="D20" s="187" t="str">
        <f>IFERROR(IF(VLOOKUP(G10,bdreg2,18,0)&lt;&gt;"","Atenção OSM já Atualizada",""),"Atualizar OSM")</f>
        <v>Atenção OSM já Atualizada</v>
      </c>
      <c r="E20" s="40"/>
      <c r="F20" s="40"/>
      <c r="G20" s="40"/>
      <c r="H20" s="41"/>
    </row>
    <row r="21" spans="2:8" x14ac:dyDescent="0.25">
      <c r="B21" s="53" t="s">
        <v>234</v>
      </c>
      <c r="C21" s="44"/>
      <c r="D21" s="44"/>
      <c r="E21" s="44"/>
      <c r="F21" s="44"/>
      <c r="G21" s="44"/>
      <c r="H21" s="45"/>
    </row>
    <row r="24" spans="2:8" x14ac:dyDescent="0.25">
      <c r="C24" s="60" t="s">
        <v>242</v>
      </c>
      <c r="D24" s="21" t="str">
        <f>IF(G10="","",G10)</f>
        <v>202351</v>
      </c>
    </row>
    <row r="25" spans="2:8" ht="27" customHeight="1" x14ac:dyDescent="0.25">
      <c r="C25" s="58" t="s">
        <v>239</v>
      </c>
      <c r="D25" s="211"/>
      <c r="E25" s="211"/>
      <c r="F25" s="211"/>
      <c r="G25" s="211"/>
    </row>
    <row r="26" spans="2:8" ht="23.25" customHeight="1" x14ac:dyDescent="0.25">
      <c r="C26" s="58" t="s">
        <v>240</v>
      </c>
      <c r="D26" s="212"/>
      <c r="E26" s="213"/>
      <c r="F26" s="213"/>
      <c r="G26" s="214"/>
    </row>
    <row r="27" spans="2:8" ht="23.25" customHeight="1" x14ac:dyDescent="0.25">
      <c r="C27" s="58" t="s">
        <v>243</v>
      </c>
      <c r="D27" s="188"/>
      <c r="E27" s="190"/>
      <c r="F27" s="190"/>
      <c r="G27" s="190"/>
    </row>
    <row r="28" spans="2:8" ht="30" customHeight="1" x14ac:dyDescent="0.25">
      <c r="C28" s="58" t="s">
        <v>235</v>
      </c>
      <c r="D28" s="211"/>
      <c r="E28" s="211"/>
      <c r="F28" s="211"/>
      <c r="G28" s="211"/>
    </row>
    <row r="29" spans="2:8" ht="27" customHeight="1" x14ac:dyDescent="0.25">
      <c r="C29" s="16" t="s">
        <v>236</v>
      </c>
      <c r="D29" s="215"/>
      <c r="E29" s="215"/>
      <c r="F29" s="215"/>
      <c r="G29" s="215"/>
    </row>
    <row r="30" spans="2:8" ht="27" customHeight="1" x14ac:dyDescent="0.25">
      <c r="C30" s="16" t="s">
        <v>237</v>
      </c>
      <c r="D30" s="210"/>
      <c r="E30" s="210"/>
      <c r="F30" s="210"/>
      <c r="G30" s="210"/>
    </row>
    <row r="31" spans="2:8" ht="23.25" customHeight="1" x14ac:dyDescent="0.25">
      <c r="C31" s="16" t="s">
        <v>241</v>
      </c>
      <c r="D31" s="189"/>
    </row>
    <row r="32" spans="2:8" x14ac:dyDescent="0.25">
      <c r="C32" s="16"/>
      <c r="D32" s="195"/>
    </row>
    <row r="33" spans="3:4" x14ac:dyDescent="0.25">
      <c r="D33" s="17"/>
    </row>
    <row r="34" spans="3:4" ht="24.75" customHeight="1" x14ac:dyDescent="0.25">
      <c r="C34" s="58" t="s">
        <v>249</v>
      </c>
      <c r="D34" s="189"/>
    </row>
    <row r="35" spans="3:4" x14ac:dyDescent="0.25">
      <c r="C35" s="52"/>
      <c r="D35" s="59"/>
    </row>
    <row r="74" spans="2:27" s="22" customFormat="1" x14ac:dyDescent="0.25">
      <c r="B74" s="191" t="str">
        <f>G10</f>
        <v>202351</v>
      </c>
      <c r="C74" s="192" t="str">
        <f>D10</f>
        <v>Sictell Sicflux</v>
      </c>
      <c r="D74" s="192" t="str">
        <f>D19</f>
        <v>FÁBRICA LEVES</v>
      </c>
      <c r="E74" s="192" t="str">
        <f>D11</f>
        <v>BANCADA MONTAGEM 02 (MAXX 2)</v>
      </c>
      <c r="F74" s="192" t="str">
        <f>D12</f>
        <v>Melhoria</v>
      </c>
      <c r="G74" s="192" t="str">
        <f>D14</f>
        <v>Tomada com defeito</v>
      </c>
      <c r="H74" s="192">
        <f>D15</f>
        <v>0</v>
      </c>
      <c r="I74" s="192" t="str">
        <f>D16</f>
        <v>Contato da tomada ruim</v>
      </c>
      <c r="J74" s="193">
        <f>D18</f>
        <v>44965.296578240741</v>
      </c>
      <c r="K74" s="193">
        <f>D13</f>
        <v>44953.407638888886</v>
      </c>
      <c r="L74" s="192">
        <f>D25</f>
        <v>0</v>
      </c>
      <c r="M74" s="192">
        <f>D26</f>
        <v>0</v>
      </c>
      <c r="N74" s="192">
        <f>D27</f>
        <v>0</v>
      </c>
      <c r="O74" s="192">
        <f>D28</f>
        <v>0</v>
      </c>
      <c r="P74" s="192">
        <f>D29</f>
        <v>0</v>
      </c>
      <c r="Q74" s="192">
        <f>D30</f>
        <v>0</v>
      </c>
      <c r="R74" s="193">
        <f>D31</f>
        <v>0</v>
      </c>
      <c r="S74" s="192">
        <f>D34</f>
        <v>0</v>
      </c>
      <c r="T74" s="194">
        <f>R74-K74</f>
        <v>-44953.407638888886</v>
      </c>
      <c r="U74" s="181"/>
      <c r="V74" s="181"/>
      <c r="W74" s="181"/>
      <c r="X74" s="181"/>
      <c r="Y74" s="181"/>
      <c r="Z74" s="181"/>
      <c r="AA74" s="181"/>
    </row>
  </sheetData>
  <mergeCells count="6">
    <mergeCell ref="D30:G30"/>
    <mergeCell ref="G10:G11"/>
    <mergeCell ref="D25:G25"/>
    <mergeCell ref="D26:G26"/>
    <mergeCell ref="D28:G28"/>
    <mergeCell ref="D29:G29"/>
  </mergeCells>
  <conditionalFormatting sqref="D20">
    <cfRule type="cellIs" dxfId="1" priority="1" operator="equal">
      <formula>"Atualizar OSM"</formula>
    </cfRule>
    <cfRule type="cellIs" dxfId="0" priority="2" operator="equal">
      <formula>"Atenção OSM já Atualizada"</formula>
    </cfRule>
  </conditionalFormatting>
  <pageMargins left="0.511811024" right="0.511811024" top="0.78740157499999996" bottom="0.78740157499999996" header="0.31496062000000002" footer="0.31496062000000002"/>
  <pageSetup paperSize="9" scale="82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5" r:id="rId4" name="Button 7">
              <controlPr defaultSize="0" print="0" autoFill="0" autoPict="0" macro="[0]!salvaregpasso2">
                <anchor moveWithCells="1" sizeWithCells="1">
                  <from>
                    <xdr:col>5</xdr:col>
                    <xdr:colOff>342900</xdr:colOff>
                    <xdr:row>31</xdr:row>
                    <xdr:rowOff>152400</xdr:rowOff>
                  </from>
                  <to>
                    <xdr:col>6</xdr:col>
                    <xdr:colOff>495300</xdr:colOff>
                    <xdr:row>33</xdr:row>
                    <xdr:rowOff>76200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Cadastros!$U$3:$U$8</xm:f>
          </x14:formula1>
          <xm:sqref>D27</xm:sqref>
        </x14:dataValidation>
        <x14:dataValidation type="list" allowBlank="1" showInputMessage="1" showErrorMessage="1" xr:uid="{00000000-0002-0000-0300-000001000000}">
          <x14:formula1>
            <xm:f>Cadastros!$X$3:$X$5</xm:f>
          </x14:formula1>
          <xm:sqref>D34</xm:sqref>
        </x14:dataValidation>
        <x14:dataValidation type="list" showInputMessage="1" showErrorMessage="1" promptTitle="Nr.OSM" prompt="Selecione sua OSM" xr:uid="{00000000-0002-0000-0300-000002000000}">
          <x14:formula1>
            <xm:f>Bd!$B:$B</xm:f>
          </x14:formula1>
          <xm:sqref>G10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2"/>
  <dimension ref="A1:K55"/>
  <sheetViews>
    <sheetView showGridLines="0" workbookViewId="0">
      <selection activeCell="C4" sqref="C4"/>
    </sheetView>
  </sheetViews>
  <sheetFormatPr defaultRowHeight="15" x14ac:dyDescent="0.25"/>
  <cols>
    <col min="1" max="1" width="5" style="168" bestFit="1" customWidth="1"/>
    <col min="2" max="2" width="6.5703125" style="168" bestFit="1" customWidth="1"/>
    <col min="3" max="3" width="25" style="168" bestFit="1" customWidth="1"/>
    <col min="4" max="4" width="15.42578125" style="168" bestFit="1" customWidth="1"/>
    <col min="5" max="5" width="22" style="168" bestFit="1" customWidth="1"/>
    <col min="6" max="6" width="27.42578125" style="168" bestFit="1" customWidth="1"/>
    <col min="7" max="7" width="18.7109375" style="168" bestFit="1" customWidth="1"/>
    <col min="8" max="8" width="11.7109375" style="168" bestFit="1" customWidth="1"/>
    <col min="9" max="9" width="11.28515625" style="168" bestFit="1" customWidth="1"/>
    <col min="10" max="10" width="15.85546875" style="169" bestFit="1" customWidth="1"/>
    <col min="11" max="11" width="20.85546875" style="169" bestFit="1" customWidth="1"/>
    <col min="12" max="16384" width="9.140625" style="168"/>
  </cols>
  <sheetData>
    <row r="1" spans="1:11" ht="54.75" customHeight="1" x14ac:dyDescent="0.25">
      <c r="A1" s="166">
        <f ca="1">YEAR(TODAY())</f>
        <v>2023</v>
      </c>
      <c r="B1" s="167"/>
      <c r="C1" s="167">
        <f>SUBTOTAL(3,B:B)-1</f>
        <v>52</v>
      </c>
    </row>
    <row r="2" spans="1:11" x14ac:dyDescent="0.25">
      <c r="B2" s="173" t="s">
        <v>222</v>
      </c>
      <c r="C2" s="173" t="s">
        <v>60</v>
      </c>
      <c r="D2" s="173" t="s">
        <v>43</v>
      </c>
      <c r="E2" s="173" t="s">
        <v>44</v>
      </c>
      <c r="F2" s="173" t="s">
        <v>45</v>
      </c>
      <c r="G2" s="173" t="s">
        <v>62</v>
      </c>
      <c r="H2" s="173" t="s">
        <v>217</v>
      </c>
      <c r="I2" s="173" t="s">
        <v>218</v>
      </c>
      <c r="J2" s="174" t="s">
        <v>231</v>
      </c>
      <c r="K2" s="174" t="s">
        <v>228</v>
      </c>
    </row>
    <row r="3" spans="1:11" x14ac:dyDescent="0.25">
      <c r="B3" s="165" t="s">
        <v>544</v>
      </c>
      <c r="C3" s="165" t="s">
        <v>8</v>
      </c>
      <c r="D3" s="165" t="s">
        <v>67</v>
      </c>
      <c r="E3" s="165" t="s">
        <v>90</v>
      </c>
      <c r="F3" s="165" t="s">
        <v>46</v>
      </c>
      <c r="G3" s="165" t="s">
        <v>542</v>
      </c>
      <c r="H3" s="165">
        <v>0</v>
      </c>
      <c r="I3" s="165" t="s">
        <v>543</v>
      </c>
      <c r="J3" s="180">
        <v>44965.296578240741</v>
      </c>
      <c r="K3" s="180">
        <v>0</v>
      </c>
    </row>
    <row r="4" spans="1:11" x14ac:dyDescent="0.25">
      <c r="B4" s="165" t="s">
        <v>529</v>
      </c>
      <c r="C4" s="165" t="s">
        <v>25</v>
      </c>
      <c r="D4" s="165" t="s">
        <v>140</v>
      </c>
      <c r="E4" s="165" t="s">
        <v>208</v>
      </c>
      <c r="F4" s="165" t="s">
        <v>219</v>
      </c>
      <c r="G4" s="165" t="s">
        <v>478</v>
      </c>
      <c r="H4" s="165" t="s">
        <v>215</v>
      </c>
      <c r="I4" s="165">
        <v>0</v>
      </c>
      <c r="J4" s="180">
        <v>44950.53755601852</v>
      </c>
      <c r="K4" s="180">
        <v>44950.536805555559</v>
      </c>
    </row>
    <row r="5" spans="1:11" x14ac:dyDescent="0.25">
      <c r="B5" s="165" t="s">
        <v>528</v>
      </c>
      <c r="C5" s="165" t="s">
        <v>25</v>
      </c>
      <c r="D5" s="165" t="s">
        <v>322</v>
      </c>
      <c r="E5" s="165" t="s">
        <v>321</v>
      </c>
      <c r="F5" s="165" t="s">
        <v>219</v>
      </c>
      <c r="G5" s="165" t="s">
        <v>527</v>
      </c>
      <c r="H5" s="165" t="s">
        <v>526</v>
      </c>
      <c r="I5" s="165">
        <v>0</v>
      </c>
      <c r="J5" s="180">
        <v>44950.425983912035</v>
      </c>
      <c r="K5" s="180">
        <v>44950.425000000003</v>
      </c>
    </row>
    <row r="6" spans="1:11" x14ac:dyDescent="0.25">
      <c r="B6" s="165" t="s">
        <v>515</v>
      </c>
      <c r="C6" s="165" t="s">
        <v>25</v>
      </c>
      <c r="D6" s="165" t="s">
        <v>322</v>
      </c>
      <c r="E6" s="165" t="s">
        <v>321</v>
      </c>
      <c r="F6" s="165" t="s">
        <v>46</v>
      </c>
      <c r="G6" s="165" t="s">
        <v>514</v>
      </c>
      <c r="H6" s="165">
        <v>0</v>
      </c>
      <c r="I6" s="165">
        <v>0</v>
      </c>
      <c r="J6" s="180">
        <v>44945.240386689817</v>
      </c>
      <c r="K6" s="180">
        <v>44945.239583333336</v>
      </c>
    </row>
    <row r="7" spans="1:11" x14ac:dyDescent="0.25">
      <c r="B7" s="165" t="s">
        <v>513</v>
      </c>
      <c r="C7" s="165" t="s">
        <v>25</v>
      </c>
      <c r="D7" s="165" t="s">
        <v>140</v>
      </c>
      <c r="E7" s="165" t="s">
        <v>208</v>
      </c>
      <c r="F7" s="165" t="s">
        <v>219</v>
      </c>
      <c r="G7" s="165" t="s">
        <v>512</v>
      </c>
      <c r="H7" s="165" t="s">
        <v>215</v>
      </c>
      <c r="I7" s="165">
        <v>0</v>
      </c>
      <c r="J7" s="180">
        <v>44943.581855439814</v>
      </c>
      <c r="K7" s="180">
        <v>44943.581250000003</v>
      </c>
    </row>
    <row r="8" spans="1:11" x14ac:dyDescent="0.25">
      <c r="B8" s="165" t="s">
        <v>483</v>
      </c>
      <c r="C8" s="165" t="s">
        <v>25</v>
      </c>
      <c r="D8" s="165" t="s">
        <v>70</v>
      </c>
      <c r="E8" s="165" t="s">
        <v>154</v>
      </c>
      <c r="F8" s="165" t="s">
        <v>219</v>
      </c>
      <c r="G8" s="165" t="s">
        <v>482</v>
      </c>
      <c r="H8" s="165" t="s">
        <v>215</v>
      </c>
      <c r="I8" s="165">
        <v>0</v>
      </c>
      <c r="J8" s="180">
        <v>44943.403080671298</v>
      </c>
      <c r="K8" s="180">
        <v>44943.402777777781</v>
      </c>
    </row>
    <row r="9" spans="1:11" x14ac:dyDescent="0.25">
      <c r="B9" s="165" t="s">
        <v>481</v>
      </c>
      <c r="C9" s="165" t="s">
        <v>25</v>
      </c>
      <c r="D9" s="165" t="s">
        <v>322</v>
      </c>
      <c r="E9" s="165" t="s">
        <v>321</v>
      </c>
      <c r="F9" s="165" t="s">
        <v>219</v>
      </c>
      <c r="G9" s="165" t="s">
        <v>480</v>
      </c>
      <c r="H9" s="165">
        <v>0</v>
      </c>
      <c r="I9" s="165">
        <v>0</v>
      </c>
      <c r="J9" s="180">
        <v>44943.402076967592</v>
      </c>
      <c r="K9" s="180">
        <v>44943.401388888888</v>
      </c>
    </row>
    <row r="10" spans="1:11" x14ac:dyDescent="0.25">
      <c r="B10" s="165" t="s">
        <v>479</v>
      </c>
      <c r="C10" s="165" t="s">
        <v>25</v>
      </c>
      <c r="D10" s="165" t="s">
        <v>70</v>
      </c>
      <c r="E10" s="165" t="s">
        <v>202</v>
      </c>
      <c r="F10" s="165" t="s">
        <v>219</v>
      </c>
      <c r="G10" s="165" t="s">
        <v>478</v>
      </c>
      <c r="H10" s="165" t="s">
        <v>215</v>
      </c>
      <c r="I10" s="165">
        <v>0</v>
      </c>
      <c r="J10" s="180">
        <v>44943.276987152778</v>
      </c>
      <c r="K10" s="180">
        <v>44943.275694444441</v>
      </c>
    </row>
    <row r="11" spans="1:11" x14ac:dyDescent="0.25">
      <c r="B11" s="165" t="s">
        <v>477</v>
      </c>
      <c r="C11" s="165" t="s">
        <v>25</v>
      </c>
      <c r="D11" s="165" t="s">
        <v>70</v>
      </c>
      <c r="E11" s="165" t="s">
        <v>202</v>
      </c>
      <c r="F11" s="165" t="s">
        <v>219</v>
      </c>
      <c r="G11" s="165" t="s">
        <v>476</v>
      </c>
      <c r="H11" s="165">
        <v>0</v>
      </c>
      <c r="I11" s="165">
        <v>0</v>
      </c>
      <c r="J11" s="180">
        <v>44943.275568518518</v>
      </c>
      <c r="K11" s="180">
        <v>44943.275000000001</v>
      </c>
    </row>
    <row r="12" spans="1:11" x14ac:dyDescent="0.25">
      <c r="B12" s="165" t="s">
        <v>475</v>
      </c>
      <c r="C12" s="165" t="s">
        <v>25</v>
      </c>
      <c r="D12" s="165" t="s">
        <v>70</v>
      </c>
      <c r="E12" s="165" t="s">
        <v>162</v>
      </c>
      <c r="F12" s="165" t="s">
        <v>221</v>
      </c>
      <c r="G12" s="165" t="s">
        <v>474</v>
      </c>
      <c r="H12" s="165" t="s">
        <v>215</v>
      </c>
      <c r="I12" s="165">
        <v>0</v>
      </c>
      <c r="J12" s="180">
        <v>44943.274933796296</v>
      </c>
      <c r="K12" s="180">
        <v>44943.263194444444</v>
      </c>
    </row>
    <row r="13" spans="1:11" x14ac:dyDescent="0.25">
      <c r="B13" s="165" t="s">
        <v>448</v>
      </c>
      <c r="C13" s="165" t="s">
        <v>25</v>
      </c>
      <c r="D13" s="165" t="s">
        <v>70</v>
      </c>
      <c r="E13" s="165" t="s">
        <v>162</v>
      </c>
      <c r="F13" s="165" t="s">
        <v>221</v>
      </c>
      <c r="G13" s="165" t="s">
        <v>447</v>
      </c>
      <c r="H13" s="165">
        <v>0</v>
      </c>
      <c r="I13" s="165">
        <v>0</v>
      </c>
      <c r="J13" s="180">
        <v>44938.324318171297</v>
      </c>
      <c r="K13" s="180">
        <v>44938.322916666664</v>
      </c>
    </row>
    <row r="14" spans="1:11" x14ac:dyDescent="0.25">
      <c r="B14" s="165" t="s">
        <v>446</v>
      </c>
      <c r="C14" s="165" t="s">
        <v>25</v>
      </c>
      <c r="D14" s="165" t="s">
        <v>70</v>
      </c>
      <c r="E14" s="165" t="s">
        <v>162</v>
      </c>
      <c r="F14" s="165" t="s">
        <v>219</v>
      </c>
      <c r="G14" s="165" t="s">
        <v>445</v>
      </c>
      <c r="H14" s="165">
        <v>0</v>
      </c>
      <c r="I14" s="165">
        <v>0</v>
      </c>
      <c r="J14" s="180">
        <v>44937.27991863426</v>
      </c>
      <c r="K14" s="180">
        <v>44937.279166666667</v>
      </c>
    </row>
    <row r="15" spans="1:11" x14ac:dyDescent="0.25">
      <c r="B15" s="165" t="s">
        <v>444</v>
      </c>
      <c r="C15" s="165" t="s">
        <v>25</v>
      </c>
      <c r="D15" s="165" t="s">
        <v>70</v>
      </c>
      <c r="E15" s="165" t="s">
        <v>160</v>
      </c>
      <c r="F15" s="165" t="s">
        <v>221</v>
      </c>
      <c r="G15" s="165" t="s">
        <v>443</v>
      </c>
      <c r="H15" s="165">
        <v>0</v>
      </c>
      <c r="I15" s="165">
        <v>0</v>
      </c>
      <c r="J15" s="180">
        <v>44937.26044953704</v>
      </c>
      <c r="K15" s="180">
        <v>44937.259722222225</v>
      </c>
    </row>
    <row r="16" spans="1:11" x14ac:dyDescent="0.25">
      <c r="B16" s="165" t="s">
        <v>442</v>
      </c>
      <c r="C16" s="165" t="s">
        <v>25</v>
      </c>
      <c r="D16" s="165" t="s">
        <v>70</v>
      </c>
      <c r="E16" s="165" t="s">
        <v>135</v>
      </c>
      <c r="F16" s="165" t="s">
        <v>219</v>
      </c>
      <c r="G16" s="165" t="s">
        <v>441</v>
      </c>
      <c r="H16" s="165">
        <v>0</v>
      </c>
      <c r="I16" s="165">
        <v>0</v>
      </c>
      <c r="J16" s="180">
        <v>44937.259792129633</v>
      </c>
      <c r="K16" s="180">
        <v>44937.259027777778</v>
      </c>
    </row>
    <row r="17" spans="2:11" x14ac:dyDescent="0.25">
      <c r="B17" s="165" t="s">
        <v>440</v>
      </c>
      <c r="C17" s="165" t="s">
        <v>25</v>
      </c>
      <c r="D17" s="165" t="s">
        <v>129</v>
      </c>
      <c r="E17" s="165" t="s">
        <v>128</v>
      </c>
      <c r="F17" s="165" t="s">
        <v>219</v>
      </c>
      <c r="G17" s="165" t="s">
        <v>439</v>
      </c>
      <c r="H17" s="165">
        <v>0</v>
      </c>
      <c r="I17" s="165">
        <v>0</v>
      </c>
      <c r="J17" s="180">
        <v>44937.258851967592</v>
      </c>
      <c r="K17" s="180">
        <v>44937.258333333331</v>
      </c>
    </row>
    <row r="18" spans="2:11" x14ac:dyDescent="0.25">
      <c r="B18" s="165" t="s">
        <v>437</v>
      </c>
      <c r="C18" s="165" t="s">
        <v>25</v>
      </c>
      <c r="D18" s="165" t="s">
        <v>70</v>
      </c>
      <c r="E18" s="165" t="s">
        <v>150</v>
      </c>
      <c r="F18" s="165" t="s">
        <v>219</v>
      </c>
      <c r="G18" s="165" t="s">
        <v>438</v>
      </c>
      <c r="H18" s="165" t="s">
        <v>215</v>
      </c>
      <c r="I18" s="165">
        <v>0</v>
      </c>
      <c r="J18" s="180">
        <v>44936.54821400463</v>
      </c>
      <c r="K18" s="180">
        <v>44936.54791666667</v>
      </c>
    </row>
    <row r="19" spans="2:11" x14ac:dyDescent="0.25">
      <c r="B19" s="165" t="s">
        <v>436</v>
      </c>
      <c r="C19" s="165" t="s">
        <v>25</v>
      </c>
      <c r="D19" s="165" t="s">
        <v>70</v>
      </c>
      <c r="E19" s="165" t="s">
        <v>76</v>
      </c>
      <c r="F19" s="165" t="s">
        <v>219</v>
      </c>
      <c r="G19" s="165" t="s">
        <v>435</v>
      </c>
      <c r="H19" s="165" t="s">
        <v>215</v>
      </c>
      <c r="I19" s="165">
        <v>0</v>
      </c>
      <c r="J19" s="180">
        <v>44935.576940740742</v>
      </c>
      <c r="K19" s="180">
        <v>44935.575694444444</v>
      </c>
    </row>
    <row r="20" spans="2:11" x14ac:dyDescent="0.25">
      <c r="B20" s="165" t="s">
        <v>434</v>
      </c>
      <c r="C20" s="165" t="s">
        <v>25</v>
      </c>
      <c r="D20" s="165" t="s">
        <v>70</v>
      </c>
      <c r="E20" s="165" t="s">
        <v>160</v>
      </c>
      <c r="F20" s="165" t="s">
        <v>221</v>
      </c>
      <c r="G20" s="165" t="s">
        <v>433</v>
      </c>
      <c r="H20" s="165" t="s">
        <v>215</v>
      </c>
      <c r="I20" s="165">
        <v>0</v>
      </c>
      <c r="J20" s="180">
        <v>44935.558276157404</v>
      </c>
      <c r="K20" s="180">
        <v>44935.557638888888</v>
      </c>
    </row>
    <row r="21" spans="2:11" x14ac:dyDescent="0.25">
      <c r="B21" s="165" t="s">
        <v>432</v>
      </c>
      <c r="C21" s="165" t="s">
        <v>25</v>
      </c>
      <c r="D21" s="165" t="s">
        <v>322</v>
      </c>
      <c r="E21" s="165" t="s">
        <v>321</v>
      </c>
      <c r="F21" s="165" t="s">
        <v>221</v>
      </c>
      <c r="G21" s="165" t="s">
        <v>431</v>
      </c>
      <c r="H21" s="165">
        <v>0</v>
      </c>
      <c r="I21" s="165">
        <v>0</v>
      </c>
      <c r="J21" s="180">
        <v>44935.557238657406</v>
      </c>
      <c r="K21" s="180">
        <v>44935.556944444441</v>
      </c>
    </row>
    <row r="22" spans="2:11" x14ac:dyDescent="0.25">
      <c r="B22" s="165" t="s">
        <v>430</v>
      </c>
      <c r="C22" s="165" t="s">
        <v>25</v>
      </c>
      <c r="D22" s="165" t="s">
        <v>140</v>
      </c>
      <c r="E22" s="165" t="s">
        <v>140</v>
      </c>
      <c r="F22" s="165" t="s">
        <v>219</v>
      </c>
      <c r="G22" s="165" t="s">
        <v>429</v>
      </c>
      <c r="H22" s="165">
        <v>0</v>
      </c>
      <c r="I22" s="165">
        <v>0</v>
      </c>
      <c r="J22" s="180">
        <v>44935.454109606479</v>
      </c>
      <c r="K22" s="180">
        <v>44929.270833333336</v>
      </c>
    </row>
    <row r="23" spans="2:11" x14ac:dyDescent="0.25">
      <c r="B23" s="165" t="s">
        <v>428</v>
      </c>
      <c r="C23" s="165" t="s">
        <v>20</v>
      </c>
      <c r="D23" s="165" t="s">
        <v>322</v>
      </c>
      <c r="E23" s="165" t="s">
        <v>321</v>
      </c>
      <c r="F23" s="165" t="s">
        <v>46</v>
      </c>
      <c r="G23" s="165" t="s">
        <v>427</v>
      </c>
      <c r="H23" s="165">
        <v>0</v>
      </c>
      <c r="I23" s="165">
        <v>0</v>
      </c>
      <c r="J23" s="180">
        <v>44935.452206018519</v>
      </c>
      <c r="K23" s="180">
        <v>44900.3125</v>
      </c>
    </row>
    <row r="24" spans="2:11" x14ac:dyDescent="0.25">
      <c r="B24" s="165" t="s">
        <v>426</v>
      </c>
      <c r="C24" s="165" t="s">
        <v>25</v>
      </c>
      <c r="D24" s="165" t="s">
        <v>140</v>
      </c>
      <c r="E24" s="165" t="s">
        <v>140</v>
      </c>
      <c r="F24" s="165" t="s">
        <v>219</v>
      </c>
      <c r="G24" s="165" t="s">
        <v>425</v>
      </c>
      <c r="H24" s="165">
        <v>0</v>
      </c>
      <c r="I24" s="165">
        <v>0</v>
      </c>
      <c r="J24" s="180">
        <v>44935.451316782404</v>
      </c>
      <c r="K24" s="180">
        <v>44912.625</v>
      </c>
    </row>
    <row r="25" spans="2:11" x14ac:dyDescent="0.25">
      <c r="B25" s="165" t="s">
        <v>424</v>
      </c>
      <c r="C25" s="165" t="s">
        <v>17</v>
      </c>
      <c r="D25" s="165">
        <v>0</v>
      </c>
      <c r="E25" s="165" t="s">
        <v>394</v>
      </c>
      <c r="F25" s="165" t="s">
        <v>46</v>
      </c>
      <c r="G25" s="165" t="s">
        <v>423</v>
      </c>
      <c r="H25" s="165">
        <v>0</v>
      </c>
      <c r="I25" s="165">
        <v>0</v>
      </c>
      <c r="J25" s="180">
        <v>44935.449737499999</v>
      </c>
      <c r="K25" s="180">
        <v>44564.613888888889</v>
      </c>
    </row>
    <row r="26" spans="2:11" x14ac:dyDescent="0.25">
      <c r="B26" s="165" t="s">
        <v>422</v>
      </c>
      <c r="C26" s="165" t="s">
        <v>17</v>
      </c>
      <c r="D26" s="165" t="s">
        <v>67</v>
      </c>
      <c r="E26" s="165" t="s">
        <v>96</v>
      </c>
      <c r="F26" s="165" t="s">
        <v>219</v>
      </c>
      <c r="G26" s="165" t="s">
        <v>421</v>
      </c>
      <c r="H26" s="165">
        <v>0</v>
      </c>
      <c r="I26" s="165">
        <v>0</v>
      </c>
      <c r="J26" s="180">
        <v>44935.448181481479</v>
      </c>
      <c r="K26" s="180">
        <v>44901.642361111109</v>
      </c>
    </row>
    <row r="27" spans="2:11" x14ac:dyDescent="0.25">
      <c r="B27" s="165" t="s">
        <v>420</v>
      </c>
      <c r="C27" s="165" t="s">
        <v>25</v>
      </c>
      <c r="D27" s="165" t="s">
        <v>70</v>
      </c>
      <c r="E27" s="165" t="s">
        <v>148</v>
      </c>
      <c r="F27" s="165" t="s">
        <v>46</v>
      </c>
      <c r="G27" s="165" t="s">
        <v>419</v>
      </c>
      <c r="H27" s="165">
        <v>0</v>
      </c>
      <c r="I27" s="165">
        <v>0</v>
      </c>
      <c r="J27" s="180">
        <v>44935.44752037037</v>
      </c>
      <c r="K27" s="180">
        <v>44901.428472222222</v>
      </c>
    </row>
    <row r="28" spans="2:11" x14ac:dyDescent="0.25">
      <c r="B28" s="165" t="s">
        <v>418</v>
      </c>
      <c r="C28" s="165" t="s">
        <v>25</v>
      </c>
      <c r="D28" s="165" t="s">
        <v>70</v>
      </c>
      <c r="E28" s="165" t="s">
        <v>194</v>
      </c>
      <c r="F28" s="165" t="s">
        <v>219</v>
      </c>
      <c r="G28" s="165" t="s">
        <v>417</v>
      </c>
      <c r="H28" s="165">
        <v>0</v>
      </c>
      <c r="I28" s="165">
        <v>0</v>
      </c>
      <c r="J28" s="180">
        <v>44935.446585995371</v>
      </c>
      <c r="K28" s="180">
        <v>44902.617361111108</v>
      </c>
    </row>
    <row r="29" spans="2:11" x14ac:dyDescent="0.25">
      <c r="B29" s="165" t="s">
        <v>416</v>
      </c>
      <c r="C29" s="165" t="s">
        <v>36</v>
      </c>
      <c r="D29" s="165" t="s">
        <v>322</v>
      </c>
      <c r="E29" s="165" t="s">
        <v>321</v>
      </c>
      <c r="F29" s="165" t="s">
        <v>46</v>
      </c>
      <c r="G29" s="165" t="s">
        <v>415</v>
      </c>
      <c r="H29" s="165">
        <v>0</v>
      </c>
      <c r="I29" s="165">
        <v>0</v>
      </c>
      <c r="J29" s="180">
        <v>44935.445925347223</v>
      </c>
      <c r="K29" s="180">
        <v>44908.390972222223</v>
      </c>
    </row>
    <row r="30" spans="2:11" x14ac:dyDescent="0.25">
      <c r="B30" s="165" t="s">
        <v>414</v>
      </c>
      <c r="C30" s="165" t="s">
        <v>36</v>
      </c>
      <c r="D30" s="165" t="s">
        <v>322</v>
      </c>
      <c r="E30" s="165" t="s">
        <v>321</v>
      </c>
      <c r="F30" s="165" t="s">
        <v>46</v>
      </c>
      <c r="G30" s="165" t="s">
        <v>413</v>
      </c>
      <c r="H30" s="165">
        <v>0</v>
      </c>
      <c r="I30" s="165">
        <v>0</v>
      </c>
      <c r="J30" s="180">
        <v>44935.444597800924</v>
      </c>
      <c r="K30" s="180">
        <v>44908.38958333333</v>
      </c>
    </row>
    <row r="31" spans="2:11" x14ac:dyDescent="0.25">
      <c r="B31" s="165" t="s">
        <v>412</v>
      </c>
      <c r="C31" s="165" t="s">
        <v>25</v>
      </c>
      <c r="D31" s="165" t="s">
        <v>70</v>
      </c>
      <c r="E31" s="165" t="s">
        <v>162</v>
      </c>
      <c r="F31" s="165" t="s">
        <v>219</v>
      </c>
      <c r="G31" s="165" t="s">
        <v>411</v>
      </c>
      <c r="H31" s="165">
        <v>0</v>
      </c>
      <c r="I31" s="165">
        <v>0</v>
      </c>
      <c r="J31" s="180">
        <v>44935.443844097223</v>
      </c>
      <c r="K31" s="180">
        <v>44907.550694444442</v>
      </c>
    </row>
    <row r="32" spans="2:11" x14ac:dyDescent="0.25">
      <c r="B32" s="165" t="s">
        <v>410</v>
      </c>
      <c r="C32" s="165" t="s">
        <v>36</v>
      </c>
      <c r="D32" s="165" t="s">
        <v>322</v>
      </c>
      <c r="E32" s="165" t="s">
        <v>321</v>
      </c>
      <c r="F32" s="165" t="s">
        <v>46</v>
      </c>
      <c r="G32" s="165" t="s">
        <v>409</v>
      </c>
      <c r="H32" s="165">
        <v>0</v>
      </c>
      <c r="I32" s="165">
        <v>0</v>
      </c>
      <c r="J32" s="180">
        <v>44935.442968634263</v>
      </c>
      <c r="K32" s="180">
        <v>44904.418055555558</v>
      </c>
    </row>
    <row r="33" spans="2:11" x14ac:dyDescent="0.25">
      <c r="B33" s="165" t="s">
        <v>408</v>
      </c>
      <c r="C33" s="165" t="s">
        <v>35</v>
      </c>
      <c r="D33" s="165" t="s">
        <v>322</v>
      </c>
      <c r="E33" s="165" t="s">
        <v>321</v>
      </c>
      <c r="F33" s="165" t="s">
        <v>46</v>
      </c>
      <c r="G33" s="165" t="s">
        <v>407</v>
      </c>
      <c r="H33" s="165">
        <v>0</v>
      </c>
      <c r="I33" s="165">
        <v>0</v>
      </c>
      <c r="J33" s="180">
        <v>44935.442232754627</v>
      </c>
      <c r="K33" s="180">
        <v>44903.416666666664</v>
      </c>
    </row>
    <row r="34" spans="2:11" x14ac:dyDescent="0.25">
      <c r="B34" s="165" t="s">
        <v>402</v>
      </c>
      <c r="C34" s="165" t="s">
        <v>25</v>
      </c>
      <c r="D34" s="165" t="s">
        <v>70</v>
      </c>
      <c r="E34" s="165" t="s">
        <v>194</v>
      </c>
      <c r="F34" s="165" t="s">
        <v>219</v>
      </c>
      <c r="G34" s="165" t="s">
        <v>401</v>
      </c>
      <c r="H34" s="165">
        <v>0</v>
      </c>
      <c r="I34" s="165">
        <v>0</v>
      </c>
      <c r="J34" s="180">
        <v>44935.43314710648</v>
      </c>
      <c r="K34" s="180">
        <v>44902.617361111108</v>
      </c>
    </row>
    <row r="35" spans="2:11" x14ac:dyDescent="0.25">
      <c r="B35" s="165" t="s">
        <v>400</v>
      </c>
      <c r="C35" s="165" t="s">
        <v>25</v>
      </c>
      <c r="D35" s="165" t="s">
        <v>70</v>
      </c>
      <c r="E35" s="165" t="s">
        <v>148</v>
      </c>
      <c r="F35" s="165" t="s">
        <v>219</v>
      </c>
      <c r="G35" s="165" t="s">
        <v>399</v>
      </c>
      <c r="H35" s="165">
        <v>0</v>
      </c>
      <c r="I35" s="165">
        <v>0</v>
      </c>
      <c r="J35" s="180">
        <v>44935.432305324073</v>
      </c>
      <c r="K35" s="180">
        <v>44901.428472222222</v>
      </c>
    </row>
    <row r="36" spans="2:11" x14ac:dyDescent="0.25">
      <c r="B36" s="165" t="s">
        <v>398</v>
      </c>
      <c r="C36" s="165" t="s">
        <v>17</v>
      </c>
      <c r="D36" s="165" t="s">
        <v>67</v>
      </c>
      <c r="E36" s="165" t="s">
        <v>96</v>
      </c>
      <c r="F36" s="165" t="s">
        <v>219</v>
      </c>
      <c r="G36" s="165" t="s">
        <v>397</v>
      </c>
      <c r="H36" s="165">
        <v>0</v>
      </c>
      <c r="I36" s="165">
        <v>0</v>
      </c>
      <c r="J36" s="180">
        <v>44935.431324537036</v>
      </c>
      <c r="K36" s="180">
        <v>44901.642361111109</v>
      </c>
    </row>
    <row r="37" spans="2:11" x14ac:dyDescent="0.25">
      <c r="B37" s="165" t="s">
        <v>396</v>
      </c>
      <c r="C37" s="165" t="s">
        <v>25</v>
      </c>
      <c r="D37" s="165" t="s">
        <v>67</v>
      </c>
      <c r="E37" s="165" t="s">
        <v>394</v>
      </c>
      <c r="F37" s="165" t="s">
        <v>219</v>
      </c>
      <c r="G37" s="165" t="s">
        <v>395</v>
      </c>
      <c r="H37" s="165">
        <v>0</v>
      </c>
      <c r="I37" s="165">
        <v>0</v>
      </c>
      <c r="J37" s="180">
        <v>44935.429899768518</v>
      </c>
      <c r="K37" s="180">
        <v>44897.3125</v>
      </c>
    </row>
    <row r="38" spans="2:11" x14ac:dyDescent="0.25">
      <c r="B38" s="165" t="s">
        <v>392</v>
      </c>
      <c r="C38" s="165" t="s">
        <v>25</v>
      </c>
      <c r="D38" s="165" t="s">
        <v>70</v>
      </c>
      <c r="E38" s="165" t="s">
        <v>403</v>
      </c>
      <c r="F38" s="165" t="s">
        <v>46</v>
      </c>
      <c r="G38" s="165" t="s">
        <v>393</v>
      </c>
      <c r="H38" s="165" t="s">
        <v>215</v>
      </c>
      <c r="I38" s="165">
        <v>0</v>
      </c>
      <c r="J38" s="180">
        <v>44935.425198611112</v>
      </c>
      <c r="K38" s="180">
        <v>44900.291666666664</v>
      </c>
    </row>
    <row r="39" spans="2:11" x14ac:dyDescent="0.25">
      <c r="B39" s="165" t="s">
        <v>389</v>
      </c>
      <c r="C39" s="165" t="s">
        <v>25</v>
      </c>
      <c r="D39" s="165" t="s">
        <v>70</v>
      </c>
      <c r="E39" s="165" t="s">
        <v>321</v>
      </c>
      <c r="F39" s="165" t="s">
        <v>219</v>
      </c>
      <c r="G39" s="165" t="s">
        <v>388</v>
      </c>
      <c r="H39" s="165" t="s">
        <v>215</v>
      </c>
      <c r="I39" s="165">
        <v>0</v>
      </c>
      <c r="J39" s="180">
        <v>44935.411335532408</v>
      </c>
      <c r="K39" s="180">
        <v>44896.569444444445</v>
      </c>
    </row>
    <row r="40" spans="2:11" x14ac:dyDescent="0.25">
      <c r="B40" s="165" t="s">
        <v>381</v>
      </c>
      <c r="C40" s="165" t="s">
        <v>25</v>
      </c>
      <c r="D40" s="165" t="s">
        <v>70</v>
      </c>
      <c r="E40" s="165" t="s">
        <v>137</v>
      </c>
      <c r="F40" s="165" t="s">
        <v>219</v>
      </c>
      <c r="G40" s="165" t="s">
        <v>380</v>
      </c>
      <c r="H40" s="165">
        <v>0</v>
      </c>
      <c r="I40" s="165">
        <v>0</v>
      </c>
      <c r="J40" s="180">
        <v>44935.267736111113</v>
      </c>
      <c r="K40" s="180">
        <v>44935.267361111109</v>
      </c>
    </row>
    <row r="41" spans="2:11" x14ac:dyDescent="0.25">
      <c r="B41" s="165" t="s">
        <v>379</v>
      </c>
      <c r="C41" s="165" t="s">
        <v>25</v>
      </c>
      <c r="D41" s="165" t="s">
        <v>70</v>
      </c>
      <c r="E41" s="165" t="s">
        <v>185</v>
      </c>
      <c r="F41" s="165" t="s">
        <v>219</v>
      </c>
      <c r="G41" s="165" t="s">
        <v>378</v>
      </c>
      <c r="H41" s="165">
        <v>0</v>
      </c>
      <c r="I41" s="165">
        <v>0</v>
      </c>
      <c r="J41" s="180">
        <v>44932.41581608796</v>
      </c>
      <c r="K41" s="180">
        <v>44932.415277777778</v>
      </c>
    </row>
    <row r="42" spans="2:11" x14ac:dyDescent="0.25">
      <c r="B42" s="165" t="s">
        <v>377</v>
      </c>
      <c r="C42" s="165" t="s">
        <v>25</v>
      </c>
      <c r="D42" s="165" t="s">
        <v>70</v>
      </c>
      <c r="E42" s="165" t="s">
        <v>200</v>
      </c>
      <c r="F42" s="165" t="s">
        <v>219</v>
      </c>
      <c r="G42" s="165" t="s">
        <v>376</v>
      </c>
      <c r="H42" s="165">
        <v>0</v>
      </c>
      <c r="I42" s="165">
        <v>0</v>
      </c>
      <c r="J42" s="180">
        <v>44932.237805671299</v>
      </c>
      <c r="K42" s="180">
        <v>44932.236805555556</v>
      </c>
    </row>
    <row r="43" spans="2:11" x14ac:dyDescent="0.25">
      <c r="B43" s="165" t="s">
        <v>375</v>
      </c>
      <c r="C43" s="165" t="s">
        <v>25</v>
      </c>
      <c r="D43" s="165" t="s">
        <v>70</v>
      </c>
      <c r="E43" s="165" t="s">
        <v>164</v>
      </c>
      <c r="F43" s="165" t="s">
        <v>219</v>
      </c>
      <c r="G43" s="165" t="s">
        <v>374</v>
      </c>
      <c r="H43" s="165" t="s">
        <v>215</v>
      </c>
      <c r="I43" s="165">
        <v>0</v>
      </c>
      <c r="J43" s="180">
        <v>44929.446262962963</v>
      </c>
      <c r="K43" s="180">
        <v>44929.445833333331</v>
      </c>
    </row>
    <row r="44" spans="2:11" x14ac:dyDescent="0.25">
      <c r="B44" s="165" t="s">
        <v>373</v>
      </c>
      <c r="C44" s="165" t="s">
        <v>25</v>
      </c>
      <c r="D44" s="165" t="s">
        <v>70</v>
      </c>
      <c r="E44" s="165" t="s">
        <v>76</v>
      </c>
      <c r="F44" s="165" t="s">
        <v>219</v>
      </c>
      <c r="G44" s="165" t="s">
        <v>372</v>
      </c>
      <c r="H44" s="165" t="s">
        <v>215</v>
      </c>
      <c r="I44" s="165">
        <v>0</v>
      </c>
      <c r="J44" s="180">
        <v>44929.441057638891</v>
      </c>
      <c r="K44" s="180">
        <v>44929.44027777778</v>
      </c>
    </row>
    <row r="45" spans="2:11" x14ac:dyDescent="0.25">
      <c r="B45" s="165" t="s">
        <v>350</v>
      </c>
      <c r="C45" s="165" t="s">
        <v>25</v>
      </c>
      <c r="D45" s="165" t="s">
        <v>70</v>
      </c>
      <c r="E45" s="165" t="s">
        <v>164</v>
      </c>
      <c r="F45" s="165" t="s">
        <v>221</v>
      </c>
      <c r="G45" s="165" t="s">
        <v>221</v>
      </c>
      <c r="H45" s="165">
        <v>0</v>
      </c>
      <c r="I45" s="165">
        <v>0</v>
      </c>
      <c r="J45" s="180">
        <v>44914.374144212961</v>
      </c>
      <c r="K45" s="180">
        <v>44914.373611111114</v>
      </c>
    </row>
    <row r="46" spans="2:11" x14ac:dyDescent="0.25">
      <c r="B46" s="165" t="s">
        <v>349</v>
      </c>
      <c r="C46" s="165" t="s">
        <v>25</v>
      </c>
      <c r="D46" s="165" t="s">
        <v>70</v>
      </c>
      <c r="E46" s="165" t="s">
        <v>202</v>
      </c>
      <c r="F46" s="165" t="s">
        <v>219</v>
      </c>
      <c r="G46" s="165" t="s">
        <v>348</v>
      </c>
      <c r="H46" s="165" t="s">
        <v>215</v>
      </c>
      <c r="I46" s="165">
        <v>0</v>
      </c>
      <c r="J46" s="180">
        <v>44914.373074305557</v>
      </c>
      <c r="K46" s="180">
        <v>44914.37222222222</v>
      </c>
    </row>
    <row r="47" spans="2:11" x14ac:dyDescent="0.25">
      <c r="B47" s="165" t="s">
        <v>347</v>
      </c>
      <c r="C47" s="165" t="s">
        <v>25</v>
      </c>
      <c r="D47" s="165" t="s">
        <v>70</v>
      </c>
      <c r="E47" s="165" t="s">
        <v>135</v>
      </c>
      <c r="F47" s="165" t="s">
        <v>219</v>
      </c>
      <c r="G47" s="165" t="s">
        <v>346</v>
      </c>
      <c r="H47" s="165" t="s">
        <v>215</v>
      </c>
      <c r="I47" s="165">
        <v>0</v>
      </c>
      <c r="J47" s="180">
        <v>44914.372578240742</v>
      </c>
      <c r="K47" s="180">
        <v>44914.37222222222</v>
      </c>
    </row>
    <row r="48" spans="2:11" x14ac:dyDescent="0.25">
      <c r="B48" s="165" t="s">
        <v>345</v>
      </c>
      <c r="C48" s="165" t="s">
        <v>25</v>
      </c>
      <c r="D48" s="165" t="s">
        <v>140</v>
      </c>
      <c r="E48" s="165" t="s">
        <v>140</v>
      </c>
      <c r="F48" s="165" t="s">
        <v>219</v>
      </c>
      <c r="G48" s="165" t="s">
        <v>344</v>
      </c>
      <c r="H48" s="165" t="s">
        <v>215</v>
      </c>
      <c r="I48" s="165">
        <v>0</v>
      </c>
      <c r="J48" s="180">
        <v>44910.297574074073</v>
      </c>
      <c r="K48" s="180">
        <v>44910.296527777777</v>
      </c>
    </row>
    <row r="49" spans="2:11" x14ac:dyDescent="0.25">
      <c r="B49" s="165" t="s">
        <v>343</v>
      </c>
      <c r="C49" s="165" t="s">
        <v>25</v>
      </c>
      <c r="D49" s="165" t="s">
        <v>70</v>
      </c>
      <c r="E49" s="165" t="s">
        <v>162</v>
      </c>
      <c r="F49" s="165" t="s">
        <v>219</v>
      </c>
      <c r="G49" s="165" t="s">
        <v>342</v>
      </c>
      <c r="H49" s="165">
        <v>0</v>
      </c>
      <c r="I49" s="165">
        <v>0</v>
      </c>
      <c r="J49" s="180">
        <v>44910.270788425929</v>
      </c>
      <c r="K49" s="180">
        <v>44910.270138888889</v>
      </c>
    </row>
    <row r="50" spans="2:11" x14ac:dyDescent="0.25">
      <c r="B50" s="165" t="s">
        <v>339</v>
      </c>
      <c r="C50" s="165" t="s">
        <v>25</v>
      </c>
      <c r="D50" s="165" t="s">
        <v>70</v>
      </c>
      <c r="E50" s="165" t="s">
        <v>76</v>
      </c>
      <c r="F50" s="165" t="s">
        <v>219</v>
      </c>
      <c r="G50" s="165" t="s">
        <v>224</v>
      </c>
      <c r="H50" s="165" t="s">
        <v>215</v>
      </c>
      <c r="I50" s="165">
        <v>0</v>
      </c>
      <c r="J50" s="180">
        <v>44908.431853240741</v>
      </c>
      <c r="K50" s="180">
        <v>44908.431250000001</v>
      </c>
    </row>
    <row r="51" spans="2:11" x14ac:dyDescent="0.25">
      <c r="B51" s="165" t="s">
        <v>338</v>
      </c>
      <c r="C51" s="165" t="s">
        <v>36</v>
      </c>
      <c r="D51" s="165" t="s">
        <v>322</v>
      </c>
      <c r="E51" s="165" t="s">
        <v>321</v>
      </c>
      <c r="F51" s="165" t="s">
        <v>221</v>
      </c>
      <c r="G51" s="165" t="s">
        <v>336</v>
      </c>
      <c r="H51" s="165" t="s">
        <v>215</v>
      </c>
      <c r="I51" s="165" t="s">
        <v>337</v>
      </c>
      <c r="J51" s="180">
        <v>44908.392612268515</v>
      </c>
      <c r="K51" s="180">
        <v>44909.708333333336</v>
      </c>
    </row>
    <row r="52" spans="2:11" x14ac:dyDescent="0.25">
      <c r="B52" s="165" t="s">
        <v>335</v>
      </c>
      <c r="C52" s="165" t="s">
        <v>36</v>
      </c>
      <c r="D52" s="165" t="s">
        <v>322</v>
      </c>
      <c r="E52" s="165" t="s">
        <v>321</v>
      </c>
      <c r="F52" s="165" t="s">
        <v>46</v>
      </c>
      <c r="G52" s="165" t="s">
        <v>332</v>
      </c>
      <c r="H52" s="165" t="s">
        <v>333</v>
      </c>
      <c r="I52" s="165" t="s">
        <v>334</v>
      </c>
      <c r="J52" s="180">
        <v>44908.391321990741</v>
      </c>
      <c r="K52" s="180">
        <v>44908.388888888891</v>
      </c>
    </row>
    <row r="53" spans="2:11" x14ac:dyDescent="0.25">
      <c r="B53" s="165" t="s">
        <v>331</v>
      </c>
      <c r="C53" s="165" t="s">
        <v>36</v>
      </c>
      <c r="D53" s="165" t="s">
        <v>322</v>
      </c>
      <c r="E53" s="165" t="s">
        <v>321</v>
      </c>
      <c r="F53" s="165" t="s">
        <v>46</v>
      </c>
      <c r="G53" s="165" t="s">
        <v>330</v>
      </c>
      <c r="H53" s="165">
        <v>0</v>
      </c>
      <c r="I53" s="165">
        <v>0</v>
      </c>
      <c r="J53" s="180">
        <v>44908.390029745373</v>
      </c>
      <c r="K53" s="180">
        <v>44908.388888888891</v>
      </c>
    </row>
    <row r="54" spans="2:11" x14ac:dyDescent="0.25">
      <c r="B54" s="165" t="s">
        <v>223</v>
      </c>
      <c r="C54" s="165" t="s">
        <v>25</v>
      </c>
      <c r="D54" s="165" t="s">
        <v>322</v>
      </c>
      <c r="E54" s="165" t="s">
        <v>321</v>
      </c>
      <c r="F54" s="165" t="s">
        <v>220</v>
      </c>
      <c r="G54" s="165" t="s">
        <v>323</v>
      </c>
      <c r="H54" s="165" t="s">
        <v>215</v>
      </c>
      <c r="I54" s="165" t="s">
        <v>324</v>
      </c>
      <c r="J54" s="180">
        <v>44900.568732754633</v>
      </c>
      <c r="K54" s="180">
        <v>0</v>
      </c>
    </row>
    <row r="55" spans="2:11" x14ac:dyDescent="0.25">
      <c r="B55" s="165"/>
      <c r="C55" s="165"/>
      <c r="D55" s="165"/>
      <c r="E55" s="165"/>
      <c r="F55" s="165"/>
      <c r="G55" s="165"/>
      <c r="H55" s="165"/>
      <c r="I55" s="165"/>
      <c r="J55" s="180"/>
      <c r="K55" s="180"/>
    </row>
  </sheetData>
  <sheetProtection insertRows="0" selectLockedCells="1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5"/>
  <dimension ref="A1:T78"/>
  <sheetViews>
    <sheetView showGridLines="0" zoomScale="70" zoomScaleNormal="70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E1" sqref="E1"/>
    </sheetView>
  </sheetViews>
  <sheetFormatPr defaultRowHeight="15" x14ac:dyDescent="0.25"/>
  <cols>
    <col min="2" max="2" width="10.28515625" bestFit="1" customWidth="1"/>
    <col min="3" max="4" width="15.85546875" bestFit="1" customWidth="1"/>
    <col min="5" max="5" width="22" bestFit="1" customWidth="1"/>
    <col min="6" max="6" width="17" bestFit="1" customWidth="1"/>
    <col min="7" max="7" width="23.5703125" bestFit="1" customWidth="1"/>
    <col min="8" max="8" width="11.7109375" bestFit="1" customWidth="1"/>
    <col min="9" max="9" width="11.28515625" bestFit="1" customWidth="1"/>
    <col min="10" max="10" width="22.42578125" bestFit="1" customWidth="1"/>
    <col min="11" max="11" width="28.140625" bestFit="1" customWidth="1"/>
    <col min="12" max="12" width="49.5703125" bestFit="1" customWidth="1"/>
    <col min="13" max="13" width="17.42578125" bestFit="1" customWidth="1"/>
    <col min="14" max="14" width="19" bestFit="1" customWidth="1"/>
    <col min="15" max="15" width="14.7109375" bestFit="1" customWidth="1"/>
    <col min="16" max="16" width="10.140625" bestFit="1" customWidth="1"/>
    <col min="17" max="17" width="20.140625" bestFit="1" customWidth="1"/>
    <col min="18" max="18" width="24" style="29" bestFit="1" customWidth="1"/>
    <col min="19" max="19" width="13.140625" customWidth="1"/>
    <col min="20" max="20" width="15.28515625" style="30" bestFit="1" customWidth="1"/>
  </cols>
  <sheetData>
    <row r="1" spans="1:20" ht="72" customHeight="1" x14ac:dyDescent="0.25"/>
    <row r="2" spans="1:20" ht="15.75" thickBot="1" x14ac:dyDescent="0.3">
      <c r="B2" s="170" t="s">
        <v>222</v>
      </c>
      <c r="C2" s="170" t="s">
        <v>60</v>
      </c>
      <c r="D2" s="170" t="s">
        <v>43</v>
      </c>
      <c r="E2" s="170" t="s">
        <v>44</v>
      </c>
      <c r="F2" s="170" t="s">
        <v>45</v>
      </c>
      <c r="G2" s="170" t="s">
        <v>62</v>
      </c>
      <c r="H2" s="170" t="s">
        <v>217</v>
      </c>
      <c r="I2" s="170" t="s">
        <v>218</v>
      </c>
      <c r="J2" s="171" t="s">
        <v>231</v>
      </c>
      <c r="K2" s="171" t="s">
        <v>228</v>
      </c>
      <c r="L2" s="170" t="s">
        <v>239</v>
      </c>
      <c r="M2" s="170" t="s">
        <v>240</v>
      </c>
      <c r="N2" s="170" t="s">
        <v>243</v>
      </c>
      <c r="O2" s="170" t="s">
        <v>235</v>
      </c>
      <c r="P2" s="170" t="s">
        <v>236</v>
      </c>
      <c r="Q2" s="170" t="s">
        <v>237</v>
      </c>
      <c r="R2" s="171" t="s">
        <v>241</v>
      </c>
      <c r="S2" s="170" t="s">
        <v>250</v>
      </c>
      <c r="T2" s="172" t="s">
        <v>254</v>
      </c>
    </row>
    <row r="3" spans="1:20" s="205" customFormat="1" x14ac:dyDescent="0.25">
      <c r="A3"/>
      <c r="B3" s="202" t="s">
        <v>544</v>
      </c>
      <c r="C3" s="202" t="s">
        <v>8</v>
      </c>
      <c r="D3" s="202" t="s">
        <v>67</v>
      </c>
      <c r="E3" s="202" t="s">
        <v>90</v>
      </c>
      <c r="F3" s="202" t="s">
        <v>46</v>
      </c>
      <c r="G3" s="202" t="s">
        <v>542</v>
      </c>
      <c r="H3" s="202">
        <v>0</v>
      </c>
      <c r="I3" s="202" t="s">
        <v>543</v>
      </c>
      <c r="J3" s="203">
        <v>44965.296578240741</v>
      </c>
      <c r="K3" s="203">
        <v>44953.407638888886</v>
      </c>
      <c r="L3" s="202" t="s">
        <v>542</v>
      </c>
      <c r="M3" s="202" t="s">
        <v>545</v>
      </c>
      <c r="N3" s="202" t="s">
        <v>247</v>
      </c>
      <c r="O3" s="202" t="s">
        <v>546</v>
      </c>
      <c r="P3" s="202" t="s">
        <v>505</v>
      </c>
      <c r="Q3" s="202" t="s">
        <v>505</v>
      </c>
      <c r="R3" s="203">
        <v>44953.416666666664</v>
      </c>
      <c r="S3" s="202" t="s">
        <v>253</v>
      </c>
      <c r="T3" s="204">
        <v>9.0277777781011537E-3</v>
      </c>
    </row>
    <row r="4" spans="1:20" s="205" customFormat="1" x14ac:dyDescent="0.25">
      <c r="A4"/>
      <c r="B4" s="202">
        <v>202351</v>
      </c>
      <c r="C4" s="202" t="s">
        <v>537</v>
      </c>
      <c r="D4" s="202" t="s">
        <v>534</v>
      </c>
      <c r="E4" s="202" t="s">
        <v>539</v>
      </c>
      <c r="F4" s="202"/>
      <c r="G4" s="202"/>
      <c r="H4" s="202"/>
      <c r="I4" s="202"/>
      <c r="J4" s="203"/>
      <c r="K4" s="203"/>
      <c r="L4" s="202"/>
      <c r="M4" s="202"/>
      <c r="N4" s="202"/>
      <c r="O4" s="202"/>
      <c r="P4" s="202"/>
      <c r="Q4" s="202"/>
      <c r="R4" s="203">
        <v>44963.503472222219</v>
      </c>
      <c r="S4" s="202" t="s">
        <v>253</v>
      </c>
      <c r="T4" s="204"/>
    </row>
    <row r="5" spans="1:20" s="201" customFormat="1" x14ac:dyDescent="0.25">
      <c r="B5" s="199">
        <v>202350</v>
      </c>
      <c r="C5" s="199" t="s">
        <v>36</v>
      </c>
      <c r="D5" s="199" t="s">
        <v>534</v>
      </c>
      <c r="E5" s="199" t="s">
        <v>321</v>
      </c>
      <c r="F5" s="199" t="s">
        <v>535</v>
      </c>
      <c r="G5" s="199" t="s">
        <v>536</v>
      </c>
      <c r="H5" s="199" t="s">
        <v>216</v>
      </c>
      <c r="I5" s="199"/>
      <c r="J5" s="200">
        <v>44963.502083333333</v>
      </c>
      <c r="K5" s="200">
        <v>44963.500694444447</v>
      </c>
      <c r="L5" s="199" t="s">
        <v>538</v>
      </c>
      <c r="M5" s="199" t="s">
        <v>540</v>
      </c>
      <c r="N5" s="199" t="s">
        <v>247</v>
      </c>
      <c r="O5" s="199" t="s">
        <v>518</v>
      </c>
      <c r="P5" s="199"/>
      <c r="Q5" s="199" t="s">
        <v>541</v>
      </c>
      <c r="R5" s="197"/>
      <c r="S5" s="196"/>
      <c r="T5" s="198"/>
    </row>
    <row r="6" spans="1:20" s="175" customFormat="1" x14ac:dyDescent="0.25">
      <c r="B6" s="175" t="s">
        <v>528</v>
      </c>
      <c r="C6" s="175" t="s">
        <v>25</v>
      </c>
      <c r="D6" s="175" t="s">
        <v>322</v>
      </c>
      <c r="E6" s="175" t="s">
        <v>321</v>
      </c>
      <c r="F6" s="175" t="s">
        <v>219</v>
      </c>
      <c r="G6" s="175" t="s">
        <v>527</v>
      </c>
      <c r="H6" s="175" t="s">
        <v>526</v>
      </c>
      <c r="I6" s="175">
        <v>0</v>
      </c>
      <c r="J6" s="176">
        <v>44950.425983912035</v>
      </c>
      <c r="K6" s="176">
        <v>44950.425000000003</v>
      </c>
      <c r="L6" s="62" t="s">
        <v>530</v>
      </c>
      <c r="M6" s="62" t="s">
        <v>531</v>
      </c>
      <c r="N6" s="62">
        <v>0</v>
      </c>
      <c r="O6" s="62" t="s">
        <v>532</v>
      </c>
      <c r="P6" s="62" t="s">
        <v>533</v>
      </c>
      <c r="Q6" s="62" t="s">
        <v>533</v>
      </c>
      <c r="R6" s="67">
        <v>44951.458333333336</v>
      </c>
      <c r="S6" s="62" t="s">
        <v>253</v>
      </c>
      <c r="T6" s="65">
        <v>1.0333333333328483</v>
      </c>
    </row>
    <row r="7" spans="1:20" s="175" customFormat="1" x14ac:dyDescent="0.25">
      <c r="B7" s="175" t="s">
        <v>381</v>
      </c>
      <c r="C7" s="175" t="s">
        <v>25</v>
      </c>
      <c r="D7" s="175" t="s">
        <v>70</v>
      </c>
      <c r="E7" s="175" t="s">
        <v>137</v>
      </c>
      <c r="F7" s="175" t="s">
        <v>219</v>
      </c>
      <c r="G7" s="175" t="s">
        <v>380</v>
      </c>
      <c r="H7" s="175">
        <v>0</v>
      </c>
      <c r="I7" s="175">
        <v>0</v>
      </c>
      <c r="J7" s="176">
        <v>44935.267736111113</v>
      </c>
      <c r="K7" s="176">
        <v>44935.267361111109</v>
      </c>
      <c r="L7" s="62" t="s">
        <v>523</v>
      </c>
      <c r="M7" s="62" t="s">
        <v>524</v>
      </c>
      <c r="N7" s="62" t="s">
        <v>247</v>
      </c>
      <c r="O7" s="62" t="s">
        <v>525</v>
      </c>
      <c r="P7" s="62">
        <v>0</v>
      </c>
      <c r="Q7" s="62">
        <v>0</v>
      </c>
      <c r="R7" s="67">
        <v>44935.458333333336</v>
      </c>
      <c r="S7" s="62" t="s">
        <v>253</v>
      </c>
      <c r="T7" s="65">
        <v>0.19097222222626442</v>
      </c>
    </row>
    <row r="8" spans="1:20" s="175" customFormat="1" x14ac:dyDescent="0.25">
      <c r="B8" s="175" t="s">
        <v>483</v>
      </c>
      <c r="C8" s="175" t="s">
        <v>25</v>
      </c>
      <c r="D8" s="175" t="s">
        <v>70</v>
      </c>
      <c r="E8" s="175" t="s">
        <v>154</v>
      </c>
      <c r="F8" s="175" t="s">
        <v>219</v>
      </c>
      <c r="G8" s="175" t="s">
        <v>482</v>
      </c>
      <c r="H8" s="175" t="s">
        <v>215</v>
      </c>
      <c r="I8" s="175">
        <v>0</v>
      </c>
      <c r="J8" s="176">
        <v>44943.403080671298</v>
      </c>
      <c r="K8" s="176">
        <v>44943.402777777781</v>
      </c>
      <c r="L8" s="62" t="s">
        <v>520</v>
      </c>
      <c r="M8" s="62" t="s">
        <v>521</v>
      </c>
      <c r="N8" s="62" t="s">
        <v>247</v>
      </c>
      <c r="O8" s="62" t="s">
        <v>522</v>
      </c>
      <c r="P8" s="62">
        <v>0</v>
      </c>
      <c r="Q8" s="62">
        <v>0</v>
      </c>
      <c r="R8" s="67">
        <v>44943.541666666664</v>
      </c>
      <c r="S8" s="62" t="s">
        <v>253</v>
      </c>
      <c r="T8" s="65">
        <v>0.13888888888322981</v>
      </c>
    </row>
    <row r="9" spans="1:20" s="175" customFormat="1" x14ac:dyDescent="0.25">
      <c r="B9" s="175" t="s">
        <v>448</v>
      </c>
      <c r="C9" s="175" t="s">
        <v>25</v>
      </c>
      <c r="D9" s="175" t="s">
        <v>70</v>
      </c>
      <c r="E9" s="175" t="s">
        <v>162</v>
      </c>
      <c r="F9" s="175" t="s">
        <v>221</v>
      </c>
      <c r="G9" s="175" t="s">
        <v>447</v>
      </c>
      <c r="H9" s="175">
        <v>0</v>
      </c>
      <c r="I9" s="175">
        <v>0</v>
      </c>
      <c r="J9" s="176">
        <v>44938.324318171297</v>
      </c>
      <c r="K9" s="176">
        <v>44938.322916666664</v>
      </c>
      <c r="L9" s="62" t="s">
        <v>456</v>
      </c>
      <c r="M9" s="62" t="s">
        <v>519</v>
      </c>
      <c r="N9" s="62" t="s">
        <v>247</v>
      </c>
      <c r="O9" s="62">
        <v>0</v>
      </c>
      <c r="P9" s="62" t="s">
        <v>357</v>
      </c>
      <c r="Q9" s="62">
        <v>0</v>
      </c>
      <c r="R9" s="67">
        <v>44938.416666666664</v>
      </c>
      <c r="S9" s="62" t="s">
        <v>253</v>
      </c>
      <c r="T9" s="65">
        <v>9.375E-2</v>
      </c>
    </row>
    <row r="10" spans="1:20" s="175" customFormat="1" x14ac:dyDescent="0.25">
      <c r="B10" s="175" t="s">
        <v>475</v>
      </c>
      <c r="C10" s="175" t="s">
        <v>25</v>
      </c>
      <c r="D10" s="175" t="s">
        <v>70</v>
      </c>
      <c r="E10" s="175" t="s">
        <v>162</v>
      </c>
      <c r="F10" s="175" t="s">
        <v>221</v>
      </c>
      <c r="G10" s="175" t="s">
        <v>474</v>
      </c>
      <c r="H10" s="175" t="s">
        <v>215</v>
      </c>
      <c r="I10" s="175">
        <v>0</v>
      </c>
      <c r="J10" s="176">
        <v>44943.274933796296</v>
      </c>
      <c r="K10" s="176">
        <v>44943.263194444444</v>
      </c>
      <c r="L10" s="62" t="s">
        <v>456</v>
      </c>
      <c r="M10" s="62" t="s">
        <v>356</v>
      </c>
      <c r="N10" s="62" t="s">
        <v>247</v>
      </c>
      <c r="O10" s="62" t="s">
        <v>518</v>
      </c>
      <c r="P10" s="62">
        <v>0</v>
      </c>
      <c r="Q10" s="62">
        <v>0</v>
      </c>
      <c r="R10" s="67">
        <v>44944.3125</v>
      </c>
      <c r="S10" s="62" t="s">
        <v>253</v>
      </c>
      <c r="T10" s="65">
        <v>1.0493055555562023</v>
      </c>
    </row>
    <row r="11" spans="1:20" s="175" customFormat="1" x14ac:dyDescent="0.25">
      <c r="B11" s="175" t="s">
        <v>481</v>
      </c>
      <c r="C11" s="175" t="s">
        <v>25</v>
      </c>
      <c r="D11" s="175" t="s">
        <v>322</v>
      </c>
      <c r="E11" s="175" t="s">
        <v>321</v>
      </c>
      <c r="F11" s="175" t="s">
        <v>219</v>
      </c>
      <c r="G11" s="175" t="s">
        <v>480</v>
      </c>
      <c r="H11" s="175">
        <v>0</v>
      </c>
      <c r="I11" s="175">
        <v>0</v>
      </c>
      <c r="J11" s="176">
        <v>44943.402076967592</v>
      </c>
      <c r="K11" s="176">
        <v>44943.401388888888</v>
      </c>
      <c r="L11" s="62">
        <v>0</v>
      </c>
      <c r="M11" s="62">
        <v>0</v>
      </c>
      <c r="N11" s="62">
        <v>0</v>
      </c>
      <c r="O11" s="62">
        <v>0</v>
      </c>
      <c r="P11" s="62" t="s">
        <v>517</v>
      </c>
      <c r="Q11" s="62">
        <v>0</v>
      </c>
      <c r="R11" s="67">
        <v>0</v>
      </c>
      <c r="S11" s="62" t="s">
        <v>252</v>
      </c>
      <c r="T11" s="65">
        <v>-44943.401388888888</v>
      </c>
    </row>
    <row r="12" spans="1:20" s="175" customFormat="1" x14ac:dyDescent="0.25">
      <c r="B12" s="175" t="s">
        <v>513</v>
      </c>
      <c r="C12" s="175" t="s">
        <v>25</v>
      </c>
      <c r="D12" s="175" t="s">
        <v>140</v>
      </c>
      <c r="E12" s="175" t="s">
        <v>208</v>
      </c>
      <c r="F12" s="175" t="s">
        <v>219</v>
      </c>
      <c r="G12" s="175" t="s">
        <v>512</v>
      </c>
      <c r="H12" s="175" t="s">
        <v>215</v>
      </c>
      <c r="I12" s="175">
        <v>0</v>
      </c>
      <c r="J12" s="176">
        <v>44943.581855439814</v>
      </c>
      <c r="K12" s="176">
        <v>44943.581250000003</v>
      </c>
      <c r="L12" s="62">
        <v>0</v>
      </c>
      <c r="M12" s="62">
        <v>0</v>
      </c>
      <c r="N12" s="62">
        <v>0</v>
      </c>
      <c r="O12" s="62">
        <v>0</v>
      </c>
      <c r="P12" s="62" t="s">
        <v>516</v>
      </c>
      <c r="Q12" s="62">
        <v>0</v>
      </c>
      <c r="R12" s="67">
        <v>0</v>
      </c>
      <c r="S12" s="62" t="s">
        <v>252</v>
      </c>
      <c r="T12" s="65">
        <v>-44943.581250000003</v>
      </c>
    </row>
    <row r="13" spans="1:20" s="175" customFormat="1" x14ac:dyDescent="0.25">
      <c r="B13" s="175" t="s">
        <v>396</v>
      </c>
      <c r="C13" s="175" t="s">
        <v>25</v>
      </c>
      <c r="D13" s="175" t="s">
        <v>67</v>
      </c>
      <c r="E13" s="175" t="s">
        <v>394</v>
      </c>
      <c r="F13" s="175" t="s">
        <v>219</v>
      </c>
      <c r="G13" s="175" t="s">
        <v>395</v>
      </c>
      <c r="H13" s="175">
        <v>0</v>
      </c>
      <c r="I13" s="175">
        <v>0</v>
      </c>
      <c r="J13" s="176">
        <v>44935.429899768518</v>
      </c>
      <c r="K13" s="176">
        <v>44897.3125</v>
      </c>
      <c r="L13" s="62" t="s">
        <v>509</v>
      </c>
      <c r="M13" s="62" t="s">
        <v>510</v>
      </c>
      <c r="N13" s="62" t="s">
        <v>247</v>
      </c>
      <c r="O13" s="62" t="s">
        <v>511</v>
      </c>
      <c r="P13" s="62">
        <v>0</v>
      </c>
      <c r="Q13" s="62">
        <v>0</v>
      </c>
      <c r="R13" s="67">
        <v>44935.625</v>
      </c>
      <c r="S13" s="62" t="s">
        <v>253</v>
      </c>
      <c r="T13" s="65">
        <v>38.3125</v>
      </c>
    </row>
    <row r="14" spans="1:20" s="175" customFormat="1" x14ac:dyDescent="0.25">
      <c r="B14" s="175" t="s">
        <v>408</v>
      </c>
      <c r="C14" s="175" t="s">
        <v>35</v>
      </c>
      <c r="D14" s="175" t="s">
        <v>322</v>
      </c>
      <c r="E14" s="175" t="s">
        <v>321</v>
      </c>
      <c r="F14" s="175" t="s">
        <v>46</v>
      </c>
      <c r="G14" s="175" t="s">
        <v>407</v>
      </c>
      <c r="H14" s="175">
        <v>0</v>
      </c>
      <c r="I14" s="175">
        <v>0</v>
      </c>
      <c r="J14" s="176">
        <v>44935.442232754627</v>
      </c>
      <c r="K14" s="176">
        <v>44903.416666666664</v>
      </c>
      <c r="L14" s="62" t="s">
        <v>508</v>
      </c>
      <c r="M14" s="62">
        <v>0</v>
      </c>
      <c r="N14" s="62" t="s">
        <v>248</v>
      </c>
      <c r="O14" s="62">
        <v>0</v>
      </c>
      <c r="P14" s="62">
        <v>0</v>
      </c>
      <c r="Q14" s="62">
        <v>0</v>
      </c>
      <c r="R14" s="67">
        <v>44935.46875</v>
      </c>
      <c r="S14" s="62" t="s">
        <v>253</v>
      </c>
      <c r="T14" s="65">
        <v>32.052083333335759</v>
      </c>
    </row>
    <row r="15" spans="1:20" s="175" customFormat="1" x14ac:dyDescent="0.25">
      <c r="B15" s="175" t="s">
        <v>410</v>
      </c>
      <c r="C15" s="175" t="s">
        <v>36</v>
      </c>
      <c r="D15" s="175" t="s">
        <v>322</v>
      </c>
      <c r="E15" s="175" t="s">
        <v>321</v>
      </c>
      <c r="F15" s="175" t="s">
        <v>46</v>
      </c>
      <c r="G15" s="175" t="s">
        <v>409</v>
      </c>
      <c r="H15" s="175">
        <v>0</v>
      </c>
      <c r="I15" s="175">
        <v>0</v>
      </c>
      <c r="J15" s="176">
        <v>44935.442968634263</v>
      </c>
      <c r="K15" s="176">
        <v>44904.418055555558</v>
      </c>
      <c r="L15" s="62" t="s">
        <v>508</v>
      </c>
      <c r="M15" s="62">
        <v>0</v>
      </c>
      <c r="N15" s="62" t="s">
        <v>248</v>
      </c>
      <c r="O15" s="62">
        <v>0</v>
      </c>
      <c r="P15" s="62">
        <v>0</v>
      </c>
      <c r="Q15" s="62">
        <v>0</v>
      </c>
      <c r="R15" s="67">
        <v>44938.625</v>
      </c>
      <c r="S15" s="62" t="s">
        <v>253</v>
      </c>
      <c r="T15" s="65">
        <v>34.206944444442343</v>
      </c>
    </row>
    <row r="16" spans="1:20" s="175" customFormat="1" x14ac:dyDescent="0.25">
      <c r="B16" s="175" t="s">
        <v>412</v>
      </c>
      <c r="C16" s="175" t="s">
        <v>25</v>
      </c>
      <c r="D16" s="175" t="s">
        <v>70</v>
      </c>
      <c r="E16" s="175" t="s">
        <v>162</v>
      </c>
      <c r="F16" s="175" t="s">
        <v>219</v>
      </c>
      <c r="G16" s="175" t="s">
        <v>411</v>
      </c>
      <c r="H16" s="175">
        <v>0</v>
      </c>
      <c r="I16" s="175">
        <v>0</v>
      </c>
      <c r="J16" s="176">
        <v>44935.443844097223</v>
      </c>
      <c r="K16" s="176">
        <v>44907.550694444442</v>
      </c>
      <c r="L16" s="62" t="s">
        <v>507</v>
      </c>
      <c r="M16" s="62" t="s">
        <v>507</v>
      </c>
      <c r="N16" s="62" t="s">
        <v>248</v>
      </c>
      <c r="O16" s="62" t="s">
        <v>357</v>
      </c>
      <c r="P16" s="62">
        <v>0</v>
      </c>
      <c r="Q16" s="62">
        <v>0</v>
      </c>
      <c r="R16" s="67">
        <v>44935.451388888891</v>
      </c>
      <c r="S16" s="62" t="s">
        <v>253</v>
      </c>
      <c r="T16" s="65">
        <v>27.900694444448163</v>
      </c>
    </row>
    <row r="17" spans="2:20" s="175" customFormat="1" x14ac:dyDescent="0.25">
      <c r="B17" s="175" t="s">
        <v>414</v>
      </c>
      <c r="C17" s="175" t="s">
        <v>36</v>
      </c>
      <c r="D17" s="175" t="s">
        <v>322</v>
      </c>
      <c r="E17" s="175" t="s">
        <v>321</v>
      </c>
      <c r="F17" s="175" t="s">
        <v>46</v>
      </c>
      <c r="G17" s="175" t="s">
        <v>413</v>
      </c>
      <c r="H17" s="175">
        <v>0</v>
      </c>
      <c r="I17" s="175">
        <v>0</v>
      </c>
      <c r="J17" s="176">
        <v>44935.444597800924</v>
      </c>
      <c r="K17" s="176">
        <v>44908.38958333333</v>
      </c>
      <c r="L17" s="62" t="s">
        <v>506</v>
      </c>
      <c r="M17" s="62" t="s">
        <v>505</v>
      </c>
      <c r="N17" s="62" t="s">
        <v>248</v>
      </c>
      <c r="O17" s="62">
        <v>0</v>
      </c>
      <c r="P17" s="62">
        <v>0</v>
      </c>
      <c r="Q17" s="62">
        <v>0</v>
      </c>
      <c r="R17" s="67">
        <v>44935.625</v>
      </c>
      <c r="S17" s="62" t="s">
        <v>253</v>
      </c>
      <c r="T17" s="65">
        <v>27.235416666670062</v>
      </c>
    </row>
    <row r="18" spans="2:20" s="175" customFormat="1" x14ac:dyDescent="0.25">
      <c r="B18" s="175" t="s">
        <v>416</v>
      </c>
      <c r="C18" s="175" t="s">
        <v>36</v>
      </c>
      <c r="D18" s="175" t="s">
        <v>322</v>
      </c>
      <c r="E18" s="175" t="s">
        <v>321</v>
      </c>
      <c r="F18" s="175" t="s">
        <v>46</v>
      </c>
      <c r="G18" s="175" t="s">
        <v>415</v>
      </c>
      <c r="H18" s="175">
        <v>0</v>
      </c>
      <c r="I18" s="175">
        <v>0</v>
      </c>
      <c r="J18" s="176">
        <v>44935.445925347223</v>
      </c>
      <c r="K18" s="176">
        <v>44908.390972222223</v>
      </c>
      <c r="L18" s="62" t="s">
        <v>503</v>
      </c>
      <c r="M18" s="62" t="s">
        <v>504</v>
      </c>
      <c r="N18" s="62">
        <v>0</v>
      </c>
      <c r="O18" s="62" t="s">
        <v>357</v>
      </c>
      <c r="P18" s="62">
        <v>0</v>
      </c>
      <c r="Q18" s="62">
        <v>0</v>
      </c>
      <c r="R18" s="67">
        <v>44935.458333333336</v>
      </c>
      <c r="S18" s="62" t="s">
        <v>253</v>
      </c>
      <c r="T18" s="65">
        <v>27.067361111112405</v>
      </c>
    </row>
    <row r="19" spans="2:20" s="175" customFormat="1" x14ac:dyDescent="0.25">
      <c r="B19" s="175" t="s">
        <v>418</v>
      </c>
      <c r="C19" s="175" t="s">
        <v>25</v>
      </c>
      <c r="D19" s="175" t="s">
        <v>70</v>
      </c>
      <c r="E19" s="175" t="s">
        <v>194</v>
      </c>
      <c r="F19" s="175" t="s">
        <v>219</v>
      </c>
      <c r="G19" s="175" t="s">
        <v>417</v>
      </c>
      <c r="H19" s="175">
        <v>0</v>
      </c>
      <c r="I19" s="175">
        <v>0</v>
      </c>
      <c r="J19" s="176">
        <v>44935.446585995371</v>
      </c>
      <c r="K19" s="176">
        <v>44902.617361111108</v>
      </c>
      <c r="L19" s="62" t="s">
        <v>499</v>
      </c>
      <c r="M19" s="62" t="s">
        <v>500</v>
      </c>
      <c r="N19" s="62" t="s">
        <v>245</v>
      </c>
      <c r="O19" s="62" t="s">
        <v>501</v>
      </c>
      <c r="P19" s="62" t="s">
        <v>502</v>
      </c>
      <c r="Q19" s="62">
        <v>0</v>
      </c>
      <c r="R19" s="67">
        <v>44935.666666666664</v>
      </c>
      <c r="S19" s="62" t="s">
        <v>253</v>
      </c>
      <c r="T19" s="65">
        <v>33.049305555556202</v>
      </c>
    </row>
    <row r="20" spans="2:20" s="175" customFormat="1" x14ac:dyDescent="0.25">
      <c r="B20" s="175" t="s">
        <v>420</v>
      </c>
      <c r="C20" s="175" t="s">
        <v>25</v>
      </c>
      <c r="D20" s="175" t="s">
        <v>70</v>
      </c>
      <c r="E20" s="175" t="s">
        <v>148</v>
      </c>
      <c r="F20" s="175" t="s">
        <v>46</v>
      </c>
      <c r="G20" s="175" t="s">
        <v>419</v>
      </c>
      <c r="H20" s="175">
        <v>0</v>
      </c>
      <c r="I20" s="175">
        <v>0</v>
      </c>
      <c r="J20" s="176">
        <v>44935.44752037037</v>
      </c>
      <c r="K20" s="176">
        <v>44901.428472222222</v>
      </c>
      <c r="L20" s="62" t="s">
        <v>498</v>
      </c>
      <c r="M20" s="62" t="s">
        <v>461</v>
      </c>
      <c r="N20" s="62">
        <v>0</v>
      </c>
      <c r="O20" s="62" t="s">
        <v>357</v>
      </c>
      <c r="P20" s="62">
        <v>0</v>
      </c>
      <c r="Q20" s="62">
        <v>0</v>
      </c>
      <c r="R20" s="67">
        <v>44935.708333333336</v>
      </c>
      <c r="S20" s="62" t="s">
        <v>253</v>
      </c>
      <c r="T20" s="65">
        <v>34.27986111111386</v>
      </c>
    </row>
    <row r="21" spans="2:20" s="175" customFormat="1" x14ac:dyDescent="0.25">
      <c r="B21" s="175" t="s">
        <v>422</v>
      </c>
      <c r="C21" s="175" t="s">
        <v>17</v>
      </c>
      <c r="D21" s="175" t="s">
        <v>67</v>
      </c>
      <c r="E21" s="175" t="s">
        <v>96</v>
      </c>
      <c r="F21" s="175" t="s">
        <v>219</v>
      </c>
      <c r="G21" s="175" t="s">
        <v>421</v>
      </c>
      <c r="H21" s="175">
        <v>0</v>
      </c>
      <c r="I21" s="175">
        <v>0</v>
      </c>
      <c r="J21" s="176">
        <v>44935.448181481479</v>
      </c>
      <c r="K21" s="176">
        <v>44901.642361111109</v>
      </c>
      <c r="L21" s="62" t="s">
        <v>496</v>
      </c>
      <c r="M21" s="62">
        <v>0</v>
      </c>
      <c r="N21" s="62" t="s">
        <v>245</v>
      </c>
      <c r="O21" s="62" t="s">
        <v>497</v>
      </c>
      <c r="P21" s="62">
        <v>0</v>
      </c>
      <c r="Q21" s="62">
        <v>0</v>
      </c>
      <c r="R21" s="67">
        <v>44935.541666666664</v>
      </c>
      <c r="S21" s="62" t="s">
        <v>253</v>
      </c>
      <c r="T21" s="65">
        <v>33.899305555554747</v>
      </c>
    </row>
    <row r="22" spans="2:20" s="175" customFormat="1" x14ac:dyDescent="0.25">
      <c r="B22" s="175" t="s">
        <v>424</v>
      </c>
      <c r="C22" s="175" t="s">
        <v>17</v>
      </c>
      <c r="D22" s="175">
        <v>0</v>
      </c>
      <c r="E22" s="175" t="s">
        <v>394</v>
      </c>
      <c r="F22" s="175" t="s">
        <v>46</v>
      </c>
      <c r="G22" s="175" t="s">
        <v>423</v>
      </c>
      <c r="H22" s="175">
        <v>0</v>
      </c>
      <c r="I22" s="175">
        <v>0</v>
      </c>
      <c r="J22" s="176">
        <v>44935.449737499999</v>
      </c>
      <c r="K22" s="176">
        <v>44564.613888888889</v>
      </c>
      <c r="L22" s="62" t="s">
        <v>494</v>
      </c>
      <c r="M22" s="62" t="s">
        <v>495</v>
      </c>
      <c r="N22" s="62" t="s">
        <v>247</v>
      </c>
      <c r="O22" s="62" t="s">
        <v>493</v>
      </c>
      <c r="P22" s="62">
        <v>0</v>
      </c>
      <c r="Q22" s="62">
        <v>0</v>
      </c>
      <c r="R22" s="67">
        <v>44935.479166666664</v>
      </c>
      <c r="S22" s="62" t="s">
        <v>253</v>
      </c>
      <c r="T22" s="65">
        <v>370.86527777777519</v>
      </c>
    </row>
    <row r="23" spans="2:20" s="175" customFormat="1" x14ac:dyDescent="0.25">
      <c r="B23" s="175" t="s">
        <v>426</v>
      </c>
      <c r="C23" s="175" t="s">
        <v>25</v>
      </c>
      <c r="D23" s="175" t="s">
        <v>140</v>
      </c>
      <c r="E23" s="175" t="s">
        <v>140</v>
      </c>
      <c r="F23" s="175" t="s">
        <v>219</v>
      </c>
      <c r="G23" s="175" t="s">
        <v>425</v>
      </c>
      <c r="H23" s="175">
        <v>0</v>
      </c>
      <c r="I23" s="175">
        <v>0</v>
      </c>
      <c r="J23" s="176">
        <v>44935.451316782404</v>
      </c>
      <c r="K23" s="176">
        <v>44912.625</v>
      </c>
      <c r="L23" s="62" t="s">
        <v>491</v>
      </c>
      <c r="M23" s="62" t="s">
        <v>492</v>
      </c>
      <c r="N23" s="62" t="s">
        <v>247</v>
      </c>
      <c r="O23" s="62" t="s">
        <v>493</v>
      </c>
      <c r="P23" s="62">
        <v>0</v>
      </c>
      <c r="Q23" s="62">
        <v>0</v>
      </c>
      <c r="R23" s="67">
        <v>44935.625</v>
      </c>
      <c r="S23" s="62" t="s">
        <v>253</v>
      </c>
      <c r="T23" s="65">
        <v>23</v>
      </c>
    </row>
    <row r="24" spans="2:20" s="175" customFormat="1" x14ac:dyDescent="0.25">
      <c r="B24" s="175" t="s">
        <v>428</v>
      </c>
      <c r="C24" s="175" t="s">
        <v>20</v>
      </c>
      <c r="D24" s="175" t="s">
        <v>322</v>
      </c>
      <c r="E24" s="175" t="s">
        <v>321</v>
      </c>
      <c r="F24" s="175" t="s">
        <v>46</v>
      </c>
      <c r="G24" s="175" t="s">
        <v>427</v>
      </c>
      <c r="H24" s="175">
        <v>0</v>
      </c>
      <c r="I24" s="175">
        <v>0</v>
      </c>
      <c r="J24" s="176">
        <v>44935.452206018519</v>
      </c>
      <c r="K24" s="176">
        <v>44900.3125</v>
      </c>
      <c r="L24" s="62" t="s">
        <v>46</v>
      </c>
      <c r="M24" s="62" t="s">
        <v>46</v>
      </c>
      <c r="N24" s="62" t="s">
        <v>248</v>
      </c>
      <c r="O24" s="62" t="s">
        <v>46</v>
      </c>
      <c r="P24" s="62">
        <v>0</v>
      </c>
      <c r="Q24" s="62">
        <v>0</v>
      </c>
      <c r="R24" s="67">
        <v>44936.583333333336</v>
      </c>
      <c r="S24" s="62" t="s">
        <v>253</v>
      </c>
      <c r="T24" s="65">
        <v>36.270833333335759</v>
      </c>
    </row>
    <row r="25" spans="2:20" s="175" customFormat="1" x14ac:dyDescent="0.25">
      <c r="B25" s="175" t="s">
        <v>430</v>
      </c>
      <c r="C25" s="175" t="s">
        <v>25</v>
      </c>
      <c r="D25" s="175" t="s">
        <v>140</v>
      </c>
      <c r="E25" s="175" t="s">
        <v>140</v>
      </c>
      <c r="F25" s="175" t="s">
        <v>219</v>
      </c>
      <c r="G25" s="175" t="s">
        <v>429</v>
      </c>
      <c r="H25" s="175">
        <v>0</v>
      </c>
      <c r="I25" s="175">
        <v>0</v>
      </c>
      <c r="J25" s="176">
        <v>44935.454109606479</v>
      </c>
      <c r="K25" s="176">
        <v>44929.270833333336</v>
      </c>
      <c r="L25" s="62" t="s">
        <v>489</v>
      </c>
      <c r="M25" s="62" t="s">
        <v>490</v>
      </c>
      <c r="N25" s="62" t="s">
        <v>247</v>
      </c>
      <c r="O25" s="62" t="s">
        <v>391</v>
      </c>
      <c r="P25" s="62">
        <v>0</v>
      </c>
      <c r="Q25" s="62">
        <v>0</v>
      </c>
      <c r="R25" s="67">
        <v>44935.625</v>
      </c>
      <c r="S25" s="62" t="s">
        <v>253</v>
      </c>
      <c r="T25" s="65">
        <v>6.3541666666642413</v>
      </c>
    </row>
    <row r="26" spans="2:20" s="175" customFormat="1" x14ac:dyDescent="0.25">
      <c r="B26" s="175" t="s">
        <v>432</v>
      </c>
      <c r="C26" s="175" t="s">
        <v>25</v>
      </c>
      <c r="D26" s="175" t="s">
        <v>322</v>
      </c>
      <c r="E26" s="175" t="s">
        <v>321</v>
      </c>
      <c r="F26" s="175" t="s">
        <v>221</v>
      </c>
      <c r="G26" s="175" t="s">
        <v>431</v>
      </c>
      <c r="H26" s="175">
        <v>0</v>
      </c>
      <c r="I26" s="175">
        <v>0</v>
      </c>
      <c r="J26" s="176">
        <v>44935.557238657406</v>
      </c>
      <c r="K26" s="176">
        <v>44935.556944444441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 t="s">
        <v>488</v>
      </c>
      <c r="R26" s="67">
        <v>0</v>
      </c>
      <c r="S26" s="62" t="s">
        <v>252</v>
      </c>
      <c r="T26" s="65">
        <v>-44935.556944444441</v>
      </c>
    </row>
    <row r="27" spans="2:20" s="175" customFormat="1" x14ac:dyDescent="0.25">
      <c r="B27" s="175" t="s">
        <v>440</v>
      </c>
      <c r="C27" s="175" t="s">
        <v>25</v>
      </c>
      <c r="D27" s="175" t="s">
        <v>129</v>
      </c>
      <c r="E27" s="175" t="s">
        <v>128</v>
      </c>
      <c r="F27" s="175" t="s">
        <v>219</v>
      </c>
      <c r="G27" s="175" t="s">
        <v>439</v>
      </c>
      <c r="H27" s="175">
        <v>0</v>
      </c>
      <c r="I27" s="175">
        <v>0</v>
      </c>
      <c r="J27" s="176">
        <v>44937.258851967592</v>
      </c>
      <c r="K27" s="176">
        <v>44937.258333333331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 t="s">
        <v>487</v>
      </c>
      <c r="R27" s="67">
        <v>0</v>
      </c>
      <c r="S27" s="62" t="s">
        <v>252</v>
      </c>
      <c r="T27" s="65">
        <v>-44937.258333333331</v>
      </c>
    </row>
    <row r="28" spans="2:20" s="175" customFormat="1" x14ac:dyDescent="0.25">
      <c r="B28" s="175" t="s">
        <v>442</v>
      </c>
      <c r="C28" s="175" t="s">
        <v>25</v>
      </c>
      <c r="D28" s="175" t="s">
        <v>70</v>
      </c>
      <c r="E28" s="175" t="s">
        <v>135</v>
      </c>
      <c r="F28" s="175" t="s">
        <v>219</v>
      </c>
      <c r="G28" s="175" t="s">
        <v>441</v>
      </c>
      <c r="H28" s="175">
        <v>0</v>
      </c>
      <c r="I28" s="175">
        <v>0</v>
      </c>
      <c r="J28" s="176">
        <v>44937.259792129633</v>
      </c>
      <c r="K28" s="176">
        <v>44937.259027777778</v>
      </c>
      <c r="L28" s="62" t="s">
        <v>484</v>
      </c>
      <c r="M28" s="62" t="s">
        <v>484</v>
      </c>
      <c r="N28" s="62" t="s">
        <v>245</v>
      </c>
      <c r="O28" s="62" t="s">
        <v>485</v>
      </c>
      <c r="P28" s="62" t="s">
        <v>486</v>
      </c>
      <c r="Q28" s="62">
        <v>0</v>
      </c>
      <c r="R28" s="67">
        <v>44938.625</v>
      </c>
      <c r="S28" s="62" t="s">
        <v>253</v>
      </c>
      <c r="T28" s="65">
        <v>1.3659722222218988</v>
      </c>
    </row>
    <row r="29" spans="2:20" s="175" customFormat="1" x14ac:dyDescent="0.25">
      <c r="B29" s="175" t="s">
        <v>436</v>
      </c>
      <c r="C29" s="175" t="s">
        <v>25</v>
      </c>
      <c r="D29" s="175" t="s">
        <v>70</v>
      </c>
      <c r="E29" s="175" t="s">
        <v>76</v>
      </c>
      <c r="F29" s="175" t="s">
        <v>219</v>
      </c>
      <c r="G29" s="175" t="s">
        <v>435</v>
      </c>
      <c r="H29" s="175" t="s">
        <v>215</v>
      </c>
      <c r="I29" s="175">
        <v>0</v>
      </c>
      <c r="J29" s="176">
        <v>44935.576940740742</v>
      </c>
      <c r="K29" s="176">
        <v>44935.575694444444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7">
        <v>0</v>
      </c>
      <c r="S29" s="62" t="s">
        <v>253</v>
      </c>
      <c r="T29" s="65">
        <v>-44935.575694444444</v>
      </c>
    </row>
    <row r="30" spans="2:20" s="175" customFormat="1" x14ac:dyDescent="0.25">
      <c r="B30" s="175" t="s">
        <v>446</v>
      </c>
      <c r="C30" s="175" t="s">
        <v>25</v>
      </c>
      <c r="D30" s="175" t="s">
        <v>70</v>
      </c>
      <c r="E30" s="175" t="s">
        <v>162</v>
      </c>
      <c r="F30" s="175" t="s">
        <v>219</v>
      </c>
      <c r="G30" s="175" t="s">
        <v>445</v>
      </c>
      <c r="H30" s="175">
        <v>0</v>
      </c>
      <c r="I30" s="175">
        <v>0</v>
      </c>
      <c r="J30" s="176">
        <v>44937.27991863426</v>
      </c>
      <c r="K30" s="176">
        <v>44937.279166666667</v>
      </c>
      <c r="L30" s="62" t="s">
        <v>453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7">
        <v>44937.5</v>
      </c>
      <c r="S30" s="62" t="s">
        <v>253</v>
      </c>
      <c r="T30" s="65">
        <v>0.22083333333284827</v>
      </c>
    </row>
    <row r="31" spans="2:20" s="175" customFormat="1" x14ac:dyDescent="0.25">
      <c r="B31" s="175" t="s">
        <v>434</v>
      </c>
      <c r="C31" s="175" t="s">
        <v>25</v>
      </c>
      <c r="D31" s="175" t="s">
        <v>70</v>
      </c>
      <c r="E31" s="175" t="s">
        <v>160</v>
      </c>
      <c r="F31" s="175" t="s">
        <v>221</v>
      </c>
      <c r="G31" s="175" t="s">
        <v>433</v>
      </c>
      <c r="H31" s="175" t="s">
        <v>215</v>
      </c>
      <c r="I31" s="175">
        <v>0</v>
      </c>
      <c r="J31" s="176">
        <v>44935.558276157404</v>
      </c>
      <c r="K31" s="176">
        <v>44935.557638888888</v>
      </c>
      <c r="L31" s="62" t="s">
        <v>456</v>
      </c>
      <c r="M31" s="62" t="s">
        <v>356</v>
      </c>
      <c r="N31" s="62" t="s">
        <v>247</v>
      </c>
      <c r="O31" s="62" t="s">
        <v>473</v>
      </c>
      <c r="P31" s="62">
        <v>0</v>
      </c>
      <c r="Q31" s="62">
        <v>0</v>
      </c>
      <c r="R31" s="67">
        <v>44935.625</v>
      </c>
      <c r="S31" s="62" t="s">
        <v>253</v>
      </c>
      <c r="T31" s="65">
        <v>6.7361111112404615E-2</v>
      </c>
    </row>
    <row r="32" spans="2:20" s="175" customFormat="1" x14ac:dyDescent="0.25">
      <c r="B32" s="175" t="s">
        <v>436</v>
      </c>
      <c r="C32" s="175" t="s">
        <v>25</v>
      </c>
      <c r="D32" s="175" t="s">
        <v>70</v>
      </c>
      <c r="E32" s="175" t="s">
        <v>76</v>
      </c>
      <c r="F32" s="175" t="s">
        <v>219</v>
      </c>
      <c r="G32" s="175" t="s">
        <v>435</v>
      </c>
      <c r="H32" s="175" t="s">
        <v>215</v>
      </c>
      <c r="I32" s="175">
        <v>0</v>
      </c>
      <c r="J32" s="176">
        <v>44935.576940740742</v>
      </c>
      <c r="K32" s="176">
        <v>44935.575694444444</v>
      </c>
      <c r="L32" s="62" t="s">
        <v>470</v>
      </c>
      <c r="M32" s="62" t="s">
        <v>471</v>
      </c>
      <c r="N32" s="62" t="s">
        <v>247</v>
      </c>
      <c r="O32" s="62" t="s">
        <v>472</v>
      </c>
      <c r="P32" s="62">
        <v>0</v>
      </c>
      <c r="Q32" s="62">
        <v>0</v>
      </c>
      <c r="R32" s="67">
        <v>44935.625</v>
      </c>
      <c r="S32" s="62" t="s">
        <v>253</v>
      </c>
      <c r="T32" s="65"/>
    </row>
    <row r="33" spans="2:20" s="175" customFormat="1" x14ac:dyDescent="0.25">
      <c r="B33" s="175" t="s">
        <v>437</v>
      </c>
      <c r="C33" s="175" t="s">
        <v>25</v>
      </c>
      <c r="D33" s="175" t="s">
        <v>70</v>
      </c>
      <c r="E33" s="175" t="s">
        <v>150</v>
      </c>
      <c r="F33" s="175" t="s">
        <v>219</v>
      </c>
      <c r="G33" s="175" t="s">
        <v>438</v>
      </c>
      <c r="H33" s="175" t="s">
        <v>215</v>
      </c>
      <c r="I33" s="175">
        <v>0</v>
      </c>
      <c r="J33" s="176">
        <v>44936.54821400463</v>
      </c>
      <c r="K33" s="176">
        <v>44936.54791666667</v>
      </c>
      <c r="L33" s="62" t="s">
        <v>467</v>
      </c>
      <c r="M33" s="62" t="s">
        <v>468</v>
      </c>
      <c r="N33" s="62" t="s">
        <v>245</v>
      </c>
      <c r="O33" s="62" t="s">
        <v>469</v>
      </c>
      <c r="P33" s="62">
        <v>0</v>
      </c>
      <c r="Q33" s="62">
        <v>0</v>
      </c>
      <c r="R33" s="67">
        <v>44936.583333333336</v>
      </c>
      <c r="S33" s="62" t="s">
        <v>253</v>
      </c>
      <c r="T33" s="65">
        <v>3.5416666665696539E-2</v>
      </c>
    </row>
    <row r="34" spans="2:20" s="175" customFormat="1" x14ac:dyDescent="0.25">
      <c r="B34" s="175" t="s">
        <v>375</v>
      </c>
      <c r="C34" s="175" t="s">
        <v>25</v>
      </c>
      <c r="D34" s="175" t="s">
        <v>70</v>
      </c>
      <c r="E34" s="175" t="s">
        <v>164</v>
      </c>
      <c r="F34" s="175" t="s">
        <v>219</v>
      </c>
      <c r="G34" s="175" t="s">
        <v>374</v>
      </c>
      <c r="H34" s="175" t="s">
        <v>215</v>
      </c>
      <c r="I34" s="175">
        <v>0</v>
      </c>
      <c r="J34" s="176">
        <v>44929.446262962963</v>
      </c>
      <c r="K34" s="176">
        <v>44929.445833333331</v>
      </c>
      <c r="L34" s="62" t="s">
        <v>464</v>
      </c>
      <c r="M34" s="62" t="s">
        <v>465</v>
      </c>
      <c r="N34" s="62" t="s">
        <v>247</v>
      </c>
      <c r="O34" s="62" t="s">
        <v>466</v>
      </c>
      <c r="P34" s="62">
        <v>0</v>
      </c>
      <c r="Q34" s="62">
        <v>0</v>
      </c>
      <c r="R34" s="67">
        <v>44929.5</v>
      </c>
      <c r="S34" s="62" t="s">
        <v>253</v>
      </c>
      <c r="T34" s="65">
        <v>5.4166666668606922E-2</v>
      </c>
    </row>
    <row r="35" spans="2:20" s="175" customFormat="1" x14ac:dyDescent="0.25">
      <c r="B35" s="175" t="s">
        <v>338</v>
      </c>
      <c r="C35" s="175" t="s">
        <v>36</v>
      </c>
      <c r="D35" s="175" t="s">
        <v>322</v>
      </c>
      <c r="E35" s="175" t="s">
        <v>321</v>
      </c>
      <c r="F35" s="175" t="s">
        <v>221</v>
      </c>
      <c r="G35" s="175" t="s">
        <v>336</v>
      </c>
      <c r="H35" s="175" t="s">
        <v>215</v>
      </c>
      <c r="I35" s="175" t="s">
        <v>337</v>
      </c>
      <c r="J35" s="176">
        <v>44908.392612268515</v>
      </c>
      <c r="K35" s="176">
        <v>44909.708333333336</v>
      </c>
      <c r="L35" s="62" t="s">
        <v>460</v>
      </c>
      <c r="M35" s="62" t="s">
        <v>461</v>
      </c>
      <c r="N35" s="62" t="s">
        <v>245</v>
      </c>
      <c r="O35" s="62" t="s">
        <v>462</v>
      </c>
      <c r="P35" s="62" t="s">
        <v>463</v>
      </c>
      <c r="Q35" s="62">
        <v>0</v>
      </c>
      <c r="R35" s="67">
        <v>44915.708333333336</v>
      </c>
      <c r="S35" s="62" t="s">
        <v>253</v>
      </c>
      <c r="T35" s="65">
        <v>6</v>
      </c>
    </row>
    <row r="36" spans="2:20" s="175" customFormat="1" x14ac:dyDescent="0.25">
      <c r="B36" s="175" t="s">
        <v>379</v>
      </c>
      <c r="C36" s="175" t="s">
        <v>25</v>
      </c>
      <c r="D36" s="175" t="s">
        <v>70</v>
      </c>
      <c r="E36" s="175" t="s">
        <v>185</v>
      </c>
      <c r="F36" s="175" t="s">
        <v>219</v>
      </c>
      <c r="G36" s="175" t="s">
        <v>378</v>
      </c>
      <c r="H36" s="175">
        <v>0</v>
      </c>
      <c r="I36" s="175">
        <v>0</v>
      </c>
      <c r="J36" s="176">
        <v>44932.41581608796</v>
      </c>
      <c r="K36" s="176">
        <v>44932.415277777778</v>
      </c>
      <c r="L36" s="62" t="s">
        <v>457</v>
      </c>
      <c r="M36" s="62" t="s">
        <v>458</v>
      </c>
      <c r="N36" s="62" t="s">
        <v>245</v>
      </c>
      <c r="O36" s="62" t="s">
        <v>459</v>
      </c>
      <c r="P36" s="62">
        <v>0</v>
      </c>
      <c r="Q36" s="62">
        <v>0</v>
      </c>
      <c r="R36" s="67">
        <v>44932.666666666664</v>
      </c>
      <c r="S36" s="62" t="s">
        <v>253</v>
      </c>
      <c r="T36" s="65">
        <v>0.25138888888614019</v>
      </c>
    </row>
    <row r="37" spans="2:20" s="175" customFormat="1" x14ac:dyDescent="0.25">
      <c r="B37" s="175" t="s">
        <v>335</v>
      </c>
      <c r="C37" s="175" t="s">
        <v>36</v>
      </c>
      <c r="D37" s="175" t="s">
        <v>322</v>
      </c>
      <c r="E37" s="175" t="s">
        <v>321</v>
      </c>
      <c r="F37" s="175" t="s">
        <v>46</v>
      </c>
      <c r="G37" s="175" t="s">
        <v>332</v>
      </c>
      <c r="H37" s="175" t="s">
        <v>333</v>
      </c>
      <c r="I37" s="175" t="s">
        <v>334</v>
      </c>
      <c r="J37" s="176">
        <v>44908.391321990741</v>
      </c>
      <c r="K37" s="176">
        <v>44908.388888888891</v>
      </c>
      <c r="L37" s="62" t="s">
        <v>456</v>
      </c>
      <c r="M37" s="62" t="s">
        <v>356</v>
      </c>
      <c r="N37" s="62" t="s">
        <v>247</v>
      </c>
      <c r="O37" s="62" t="s">
        <v>357</v>
      </c>
      <c r="P37" s="62">
        <v>0</v>
      </c>
      <c r="Q37" s="62">
        <v>0</v>
      </c>
      <c r="R37" s="67">
        <v>45273.416666666664</v>
      </c>
      <c r="S37" s="62" t="s">
        <v>253</v>
      </c>
      <c r="T37" s="65">
        <v>335.02777777777374</v>
      </c>
    </row>
    <row r="38" spans="2:20" s="175" customFormat="1" x14ac:dyDescent="0.25">
      <c r="B38" s="175" t="s">
        <v>446</v>
      </c>
      <c r="C38" s="175" t="s">
        <v>25</v>
      </c>
      <c r="D38" s="175" t="s">
        <v>70</v>
      </c>
      <c r="E38" s="175" t="s">
        <v>162</v>
      </c>
      <c r="F38" s="175" t="s">
        <v>219</v>
      </c>
      <c r="G38" s="175" t="s">
        <v>445</v>
      </c>
      <c r="H38" s="175">
        <v>0</v>
      </c>
      <c r="I38" s="175">
        <v>0</v>
      </c>
      <c r="J38" s="176">
        <v>44937.27991863426</v>
      </c>
      <c r="K38" s="176">
        <v>44937.279166666667</v>
      </c>
      <c r="L38" s="62" t="s">
        <v>453</v>
      </c>
      <c r="M38" s="62" t="s">
        <v>453</v>
      </c>
      <c r="N38" s="62" t="s">
        <v>245</v>
      </c>
      <c r="O38" s="62" t="s">
        <v>454</v>
      </c>
      <c r="P38" s="62" t="s">
        <v>455</v>
      </c>
      <c r="Q38" s="62">
        <v>0</v>
      </c>
      <c r="R38" s="67">
        <v>44937.583333333336</v>
      </c>
      <c r="S38" s="62" t="s">
        <v>253</v>
      </c>
      <c r="T38" s="65">
        <v>0.30416666666860692</v>
      </c>
    </row>
    <row r="39" spans="2:20" s="175" customFormat="1" x14ac:dyDescent="0.25">
      <c r="B39" s="175" t="s">
        <v>436</v>
      </c>
      <c r="C39" s="175" t="s">
        <v>25</v>
      </c>
      <c r="D39" s="175" t="s">
        <v>70</v>
      </c>
      <c r="E39" s="175" t="s">
        <v>76</v>
      </c>
      <c r="F39" s="175" t="s">
        <v>219</v>
      </c>
      <c r="G39" s="175" t="s">
        <v>435</v>
      </c>
      <c r="H39" s="175" t="s">
        <v>215</v>
      </c>
      <c r="I39" s="175">
        <v>0</v>
      </c>
      <c r="J39" s="176">
        <v>44935.576940740742</v>
      </c>
      <c r="K39" s="176">
        <v>44935.575694444444</v>
      </c>
      <c r="L39" s="62" t="s">
        <v>449</v>
      </c>
      <c r="M39" s="62" t="s">
        <v>450</v>
      </c>
      <c r="N39" s="62" t="s">
        <v>247</v>
      </c>
      <c r="O39" s="62" t="s">
        <v>451</v>
      </c>
      <c r="P39" s="62" t="s">
        <v>452</v>
      </c>
      <c r="Q39" s="62">
        <v>0</v>
      </c>
      <c r="R39" s="67">
        <v>44935.666666666664</v>
      </c>
      <c r="S39" s="62" t="s">
        <v>253</v>
      </c>
      <c r="T39" s="65">
        <v>9.0972222220443655E-2</v>
      </c>
    </row>
    <row r="40" spans="2:20" s="175" customFormat="1" x14ac:dyDescent="0.25">
      <c r="B40" s="175" t="s">
        <v>389</v>
      </c>
      <c r="C40" s="175" t="s">
        <v>25</v>
      </c>
      <c r="D40" s="175" t="s">
        <v>70</v>
      </c>
      <c r="E40" s="175" t="s">
        <v>321</v>
      </c>
      <c r="F40" s="175" t="s">
        <v>219</v>
      </c>
      <c r="G40" s="175" t="s">
        <v>388</v>
      </c>
      <c r="H40" s="175" t="s">
        <v>215</v>
      </c>
      <c r="I40" s="175">
        <v>0</v>
      </c>
      <c r="J40" s="176">
        <v>44904.583333333336</v>
      </c>
      <c r="K40" s="176">
        <v>44904.583333333336</v>
      </c>
      <c r="L40" s="62" t="s">
        <v>404</v>
      </c>
      <c r="M40" s="62" t="s">
        <v>404</v>
      </c>
      <c r="N40" s="62" t="s">
        <v>245</v>
      </c>
      <c r="O40" s="62" t="s">
        <v>405</v>
      </c>
      <c r="P40" s="62" t="s">
        <v>406</v>
      </c>
      <c r="Q40" s="62" t="s">
        <v>406</v>
      </c>
      <c r="R40" s="67">
        <v>44904.625</v>
      </c>
      <c r="S40" s="62" t="s">
        <v>253</v>
      </c>
      <c r="T40" s="65">
        <v>4.1666666666666664E-2</v>
      </c>
    </row>
    <row r="41" spans="2:20" s="175" customFormat="1" x14ac:dyDescent="0.25">
      <c r="B41" s="175" t="s">
        <v>345</v>
      </c>
      <c r="C41" s="175" t="s">
        <v>25</v>
      </c>
      <c r="D41" s="175" t="s">
        <v>140</v>
      </c>
      <c r="E41" s="175" t="s">
        <v>140</v>
      </c>
      <c r="F41" s="175" t="s">
        <v>219</v>
      </c>
      <c r="G41" s="175" t="s">
        <v>344</v>
      </c>
      <c r="H41" s="175" t="s">
        <v>215</v>
      </c>
      <c r="I41" s="175">
        <v>0</v>
      </c>
      <c r="J41" s="176">
        <v>44910.297574074073</v>
      </c>
      <c r="K41" s="176">
        <v>3</v>
      </c>
      <c r="L41" s="62" t="s">
        <v>390</v>
      </c>
      <c r="M41" s="62" t="s">
        <v>390</v>
      </c>
      <c r="N41" s="62" t="s">
        <v>247</v>
      </c>
      <c r="O41" s="62" t="s">
        <v>391</v>
      </c>
      <c r="P41" s="62">
        <v>0</v>
      </c>
      <c r="Q41" s="62">
        <v>0</v>
      </c>
      <c r="R41" s="67">
        <v>3</v>
      </c>
      <c r="S41" s="62" t="s">
        <v>253</v>
      </c>
      <c r="T41" s="65">
        <v>0.28680555555911269</v>
      </c>
    </row>
    <row r="42" spans="2:20" s="175" customFormat="1" x14ac:dyDescent="0.25">
      <c r="B42" s="175" t="s">
        <v>349</v>
      </c>
      <c r="C42" s="175" t="s">
        <v>25</v>
      </c>
      <c r="D42" s="175" t="s">
        <v>70</v>
      </c>
      <c r="E42" s="175" t="s">
        <v>140</v>
      </c>
      <c r="F42" s="175" t="s">
        <v>219</v>
      </c>
      <c r="G42" s="175" t="s">
        <v>348</v>
      </c>
      <c r="H42" s="175" t="s">
        <v>215</v>
      </c>
      <c r="I42" s="175">
        <v>0</v>
      </c>
      <c r="J42" s="176">
        <v>44914.373074305557</v>
      </c>
      <c r="K42" s="176">
        <v>44914.37222222222</v>
      </c>
      <c r="L42" s="62" t="s">
        <v>370</v>
      </c>
      <c r="M42" s="62" t="s">
        <v>371</v>
      </c>
      <c r="N42" s="62" t="s">
        <v>247</v>
      </c>
      <c r="O42" s="62" t="s">
        <v>369</v>
      </c>
      <c r="P42" s="62">
        <v>0</v>
      </c>
      <c r="Q42" s="62">
        <v>0</v>
      </c>
      <c r="R42" s="67">
        <v>44914.385416666664</v>
      </c>
      <c r="S42" s="62" t="s">
        <v>253</v>
      </c>
      <c r="T42" s="65">
        <v>1.3194444443797693E-2</v>
      </c>
    </row>
    <row r="43" spans="2:20" s="175" customFormat="1" x14ac:dyDescent="0.25">
      <c r="B43" s="175" t="s">
        <v>349</v>
      </c>
      <c r="C43" s="175" t="s">
        <v>25</v>
      </c>
      <c r="D43" s="175" t="s">
        <v>70</v>
      </c>
      <c r="E43" s="175" t="s">
        <v>140</v>
      </c>
      <c r="F43" s="175" t="s">
        <v>219</v>
      </c>
      <c r="G43" s="175" t="s">
        <v>348</v>
      </c>
      <c r="H43" s="175" t="s">
        <v>215</v>
      </c>
      <c r="I43" s="175">
        <v>0</v>
      </c>
      <c r="J43" s="176">
        <v>44914.373074305557</v>
      </c>
      <c r="K43" s="176">
        <v>44914.37222222222</v>
      </c>
      <c r="L43" s="62" t="s">
        <v>367</v>
      </c>
      <c r="M43" s="62" t="s">
        <v>368</v>
      </c>
      <c r="N43" s="62" t="s">
        <v>247</v>
      </c>
      <c r="O43" s="62" t="s">
        <v>369</v>
      </c>
      <c r="P43" s="62">
        <v>0</v>
      </c>
      <c r="Q43" s="62">
        <v>0</v>
      </c>
      <c r="R43" s="67">
        <v>44914.395833333336</v>
      </c>
      <c r="S43" s="62" t="s">
        <v>253</v>
      </c>
      <c r="T43" s="65">
        <v>2.3611111115314998E-2</v>
      </c>
    </row>
    <row r="44" spans="2:20" s="175" customFormat="1" x14ac:dyDescent="0.25">
      <c r="B44" s="175" t="s">
        <v>350</v>
      </c>
      <c r="C44" s="175" t="s">
        <v>25</v>
      </c>
      <c r="D44" s="175" t="s">
        <v>70</v>
      </c>
      <c r="E44" s="175" t="s">
        <v>164</v>
      </c>
      <c r="F44" s="175" t="s">
        <v>221</v>
      </c>
      <c r="G44" s="175" t="s">
        <v>221</v>
      </c>
      <c r="H44" s="175">
        <v>0</v>
      </c>
      <c r="I44" s="175">
        <v>0</v>
      </c>
      <c r="J44" s="176">
        <v>44914.374144212961</v>
      </c>
      <c r="K44" s="176">
        <v>44914.373611111114</v>
      </c>
      <c r="L44" s="62" t="s">
        <v>366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7">
        <v>44914.583333333336</v>
      </c>
      <c r="S44" s="62" t="s">
        <v>253</v>
      </c>
      <c r="T44" s="65">
        <v>0.20972222222189885</v>
      </c>
    </row>
    <row r="45" spans="2:20" s="175" customFormat="1" x14ac:dyDescent="0.25">
      <c r="B45" s="175" t="s">
        <v>347</v>
      </c>
      <c r="C45" s="175" t="s">
        <v>25</v>
      </c>
      <c r="D45" s="175" t="s">
        <v>70</v>
      </c>
      <c r="E45" s="175" t="s">
        <v>135</v>
      </c>
      <c r="F45" s="175" t="s">
        <v>219</v>
      </c>
      <c r="G45" s="175" t="s">
        <v>346</v>
      </c>
      <c r="H45" s="175" t="s">
        <v>215</v>
      </c>
      <c r="I45" s="175">
        <v>0</v>
      </c>
      <c r="J45" s="176">
        <v>44914.372578240742</v>
      </c>
      <c r="K45" s="176">
        <v>44914.37222222222</v>
      </c>
      <c r="L45" s="62" t="s">
        <v>361</v>
      </c>
      <c r="M45" s="62" t="s">
        <v>362</v>
      </c>
      <c r="N45" s="62" t="s">
        <v>245</v>
      </c>
      <c r="O45" s="62" t="s">
        <v>363</v>
      </c>
      <c r="P45" s="62" t="s">
        <v>364</v>
      </c>
      <c r="Q45" s="62" t="s">
        <v>365</v>
      </c>
      <c r="R45" s="67">
        <v>44914.458333333336</v>
      </c>
      <c r="S45" s="62" t="s">
        <v>253</v>
      </c>
      <c r="T45" s="65">
        <v>8.6111111115314998E-2</v>
      </c>
    </row>
    <row r="46" spans="2:20" s="175" customFormat="1" x14ac:dyDescent="0.25">
      <c r="B46" s="175" t="s">
        <v>349</v>
      </c>
      <c r="C46" s="175" t="s">
        <v>25</v>
      </c>
      <c r="D46" s="175" t="s">
        <v>70</v>
      </c>
      <c r="E46" s="175" t="s">
        <v>202</v>
      </c>
      <c r="F46" s="175" t="s">
        <v>219</v>
      </c>
      <c r="G46" s="175" t="s">
        <v>348</v>
      </c>
      <c r="H46" s="175" t="s">
        <v>215</v>
      </c>
      <c r="I46" s="175">
        <v>0</v>
      </c>
      <c r="J46" s="176">
        <v>44914.373074305557</v>
      </c>
      <c r="K46" s="176">
        <v>44914.37222222222</v>
      </c>
      <c r="L46" s="62" t="s">
        <v>367</v>
      </c>
      <c r="M46" s="62" t="s">
        <v>367</v>
      </c>
      <c r="N46" s="62" t="s">
        <v>247</v>
      </c>
      <c r="O46" s="62" t="s">
        <v>357</v>
      </c>
      <c r="P46" s="62">
        <v>0</v>
      </c>
      <c r="Q46" s="62">
        <v>0</v>
      </c>
      <c r="R46" s="67">
        <v>44914.416666666664</v>
      </c>
      <c r="S46" s="62" t="s">
        <v>253</v>
      </c>
      <c r="T46" s="65">
        <v>4.4444444443797693E-2</v>
      </c>
    </row>
    <row r="47" spans="2:20" s="175" customFormat="1" x14ac:dyDescent="0.25">
      <c r="B47" s="175" t="s">
        <v>350</v>
      </c>
      <c r="C47" s="175" t="s">
        <v>25</v>
      </c>
      <c r="D47" s="175" t="s">
        <v>70</v>
      </c>
      <c r="E47" s="175" t="s">
        <v>164</v>
      </c>
      <c r="F47" s="175" t="s">
        <v>221</v>
      </c>
      <c r="G47" s="175" t="s">
        <v>221</v>
      </c>
      <c r="H47" s="175">
        <v>0</v>
      </c>
      <c r="I47" s="175">
        <v>0</v>
      </c>
      <c r="J47" s="176">
        <v>44914.374144212961</v>
      </c>
      <c r="K47" s="176">
        <v>44914.373611111114</v>
      </c>
      <c r="L47" s="62" t="s">
        <v>221</v>
      </c>
      <c r="M47" s="62" t="s">
        <v>221</v>
      </c>
      <c r="N47" s="62">
        <v>0</v>
      </c>
      <c r="O47" s="62">
        <v>0</v>
      </c>
      <c r="P47" s="62">
        <v>0</v>
      </c>
      <c r="Q47" s="62">
        <v>0</v>
      </c>
      <c r="R47" s="67">
        <v>44914.583333333336</v>
      </c>
      <c r="S47" s="62" t="s">
        <v>253</v>
      </c>
      <c r="T47" s="65">
        <v>0.20972222222189885</v>
      </c>
    </row>
    <row r="48" spans="2:20" s="175" customFormat="1" x14ac:dyDescent="0.25">
      <c r="B48" s="175" t="s">
        <v>341</v>
      </c>
      <c r="C48" s="175" t="s">
        <v>25</v>
      </c>
      <c r="D48" s="175" t="s">
        <v>70</v>
      </c>
      <c r="E48" s="175" t="s">
        <v>164</v>
      </c>
      <c r="F48" s="175" t="s">
        <v>219</v>
      </c>
      <c r="G48" s="175" t="s">
        <v>340</v>
      </c>
      <c r="H48" s="175">
        <v>0</v>
      </c>
      <c r="I48" s="175">
        <v>0</v>
      </c>
      <c r="J48" s="176">
        <v>44910.269965162035</v>
      </c>
      <c r="K48" s="176">
        <v>44910.291666666664</v>
      </c>
      <c r="L48" s="62" t="s">
        <v>358</v>
      </c>
      <c r="M48" s="62" t="s">
        <v>359</v>
      </c>
      <c r="N48" s="62" t="s">
        <v>245</v>
      </c>
      <c r="O48" s="62" t="s">
        <v>360</v>
      </c>
      <c r="P48" s="62">
        <v>0</v>
      </c>
      <c r="Q48" s="62">
        <v>0</v>
      </c>
      <c r="R48" s="67">
        <v>44911.416666666664</v>
      </c>
      <c r="S48" s="62" t="s">
        <v>253</v>
      </c>
      <c r="T48" s="65">
        <v>0.10416666666666667</v>
      </c>
    </row>
    <row r="49" spans="2:20" s="175" customFormat="1" x14ac:dyDescent="0.25">
      <c r="B49" s="175" t="s">
        <v>343</v>
      </c>
      <c r="C49" s="175" t="s">
        <v>25</v>
      </c>
      <c r="D49" s="175" t="s">
        <v>70</v>
      </c>
      <c r="E49" s="175" t="s">
        <v>162</v>
      </c>
      <c r="F49" s="175" t="s">
        <v>219</v>
      </c>
      <c r="G49" s="175" t="s">
        <v>342</v>
      </c>
      <c r="H49" s="175">
        <v>0</v>
      </c>
      <c r="I49" s="175">
        <v>0</v>
      </c>
      <c r="J49" s="176">
        <v>44910.270788425929</v>
      </c>
      <c r="K49" s="176">
        <v>44910.270138888889</v>
      </c>
      <c r="L49" s="62" t="s">
        <v>355</v>
      </c>
      <c r="M49" s="62" t="s">
        <v>356</v>
      </c>
      <c r="N49" s="62" t="s">
        <v>247</v>
      </c>
      <c r="O49" s="62" t="s">
        <v>357</v>
      </c>
      <c r="P49" s="62">
        <v>0</v>
      </c>
      <c r="Q49" s="62">
        <v>0</v>
      </c>
      <c r="R49" s="67">
        <v>44910.333333333336</v>
      </c>
      <c r="S49" s="62" t="s">
        <v>253</v>
      </c>
      <c r="T49" s="65">
        <v>6.3194444446708076E-2</v>
      </c>
    </row>
    <row r="50" spans="2:20" s="175" customFormat="1" x14ac:dyDescent="0.25">
      <c r="B50" s="175" t="s">
        <v>345</v>
      </c>
      <c r="C50" s="175" t="s">
        <v>25</v>
      </c>
      <c r="D50" s="175" t="s">
        <v>140</v>
      </c>
      <c r="E50" s="175" t="s">
        <v>140</v>
      </c>
      <c r="F50" s="175" t="s">
        <v>219</v>
      </c>
      <c r="G50" s="175" t="s">
        <v>344</v>
      </c>
      <c r="H50" s="175" t="s">
        <v>215</v>
      </c>
      <c r="I50" s="175">
        <v>0</v>
      </c>
      <c r="J50" s="176">
        <v>44910.297574074073</v>
      </c>
      <c r="K50" s="176">
        <v>44910.296527777777</v>
      </c>
      <c r="L50" s="62" t="s">
        <v>386</v>
      </c>
      <c r="M50" s="62" t="s">
        <v>387</v>
      </c>
      <c r="N50" s="62" t="s">
        <v>247</v>
      </c>
      <c r="O50" s="62" t="s">
        <v>357</v>
      </c>
      <c r="P50" s="62">
        <v>0</v>
      </c>
      <c r="Q50" s="62">
        <v>0</v>
      </c>
      <c r="R50" s="67">
        <v>44910.375</v>
      </c>
      <c r="S50" s="62" t="s">
        <v>253</v>
      </c>
      <c r="T50" s="65">
        <v>0.33333333333333331</v>
      </c>
    </row>
    <row r="51" spans="2:20" s="175" customFormat="1" x14ac:dyDescent="0.25">
      <c r="B51" s="175" t="s">
        <v>347</v>
      </c>
      <c r="C51" s="175" t="s">
        <v>25</v>
      </c>
      <c r="D51" s="175" t="s">
        <v>70</v>
      </c>
      <c r="E51" s="175" t="s">
        <v>135</v>
      </c>
      <c r="F51" s="175" t="s">
        <v>219</v>
      </c>
      <c r="G51" s="175" t="s">
        <v>346</v>
      </c>
      <c r="H51" s="175" t="s">
        <v>215</v>
      </c>
      <c r="I51" s="175">
        <v>0</v>
      </c>
      <c r="J51" s="176">
        <v>44914.372578240742</v>
      </c>
      <c r="K51" s="176">
        <v>44914.37222222222</v>
      </c>
      <c r="L51" s="62" t="s">
        <v>382</v>
      </c>
      <c r="M51" s="62" t="s">
        <v>383</v>
      </c>
      <c r="N51" s="62" t="s">
        <v>247</v>
      </c>
      <c r="O51" s="62" t="s">
        <v>384</v>
      </c>
      <c r="P51" s="62" t="s">
        <v>385</v>
      </c>
      <c r="Q51" s="62">
        <v>0</v>
      </c>
      <c r="R51" s="67">
        <v>44914.458333333336</v>
      </c>
      <c r="S51" s="62" t="s">
        <v>253</v>
      </c>
      <c r="T51" s="65">
        <v>0.41666666666666669</v>
      </c>
    </row>
    <row r="52" spans="2:20" s="175" customFormat="1" x14ac:dyDescent="0.25">
      <c r="B52" s="175" t="s">
        <v>349</v>
      </c>
      <c r="C52" s="175" t="s">
        <v>25</v>
      </c>
      <c r="D52" s="175" t="s">
        <v>70</v>
      </c>
      <c r="E52" s="175" t="s">
        <v>202</v>
      </c>
      <c r="F52" s="175" t="s">
        <v>219</v>
      </c>
      <c r="G52" s="175" t="s">
        <v>348</v>
      </c>
      <c r="H52" s="175" t="s">
        <v>215</v>
      </c>
      <c r="I52" s="175">
        <v>0</v>
      </c>
      <c r="J52" s="176">
        <v>44914.373074305557</v>
      </c>
      <c r="K52" s="176">
        <v>44914.37222222222</v>
      </c>
      <c r="L52" s="62" t="s">
        <v>352</v>
      </c>
      <c r="M52" s="62" t="s">
        <v>353</v>
      </c>
      <c r="N52" s="62" t="s">
        <v>247</v>
      </c>
      <c r="O52" s="62" t="s">
        <v>354</v>
      </c>
      <c r="P52" s="62">
        <v>0</v>
      </c>
      <c r="Q52" s="62">
        <v>0</v>
      </c>
      <c r="R52" s="67">
        <v>44914.416666666664</v>
      </c>
      <c r="S52" s="62" t="s">
        <v>253</v>
      </c>
      <c r="T52" s="65">
        <v>4.4444444443797693E-2</v>
      </c>
    </row>
    <row r="53" spans="2:20" s="175" customFormat="1" x14ac:dyDescent="0.25">
      <c r="B53" s="175" t="s">
        <v>350</v>
      </c>
      <c r="C53" s="175" t="s">
        <v>25</v>
      </c>
      <c r="D53" s="175" t="s">
        <v>70</v>
      </c>
      <c r="E53" s="175" t="s">
        <v>164</v>
      </c>
      <c r="F53" s="175" t="s">
        <v>221</v>
      </c>
      <c r="G53" s="175" t="s">
        <v>221</v>
      </c>
      <c r="H53" s="175">
        <v>0</v>
      </c>
      <c r="I53" s="175">
        <v>0</v>
      </c>
      <c r="J53" s="176">
        <v>44914.374144212961</v>
      </c>
      <c r="K53" s="176">
        <v>44914.373611111114</v>
      </c>
      <c r="L53" s="62" t="s">
        <v>351</v>
      </c>
      <c r="M53" s="62">
        <v>0</v>
      </c>
      <c r="N53" s="62">
        <v>0</v>
      </c>
      <c r="O53" s="62">
        <v>0</v>
      </c>
      <c r="P53" s="62">
        <v>0</v>
      </c>
      <c r="Q53" s="62" t="s">
        <v>351</v>
      </c>
      <c r="R53" s="67">
        <v>44914.583333333336</v>
      </c>
      <c r="S53" s="62" t="s">
        <v>253</v>
      </c>
      <c r="T53" s="65">
        <v>0.20972222222189885</v>
      </c>
    </row>
    <row r="54" spans="2:20" s="175" customFormat="1" x14ac:dyDescent="0.25">
      <c r="B54" s="175" t="s">
        <v>223</v>
      </c>
      <c r="C54" s="175" t="s">
        <v>25</v>
      </c>
      <c r="D54" s="175" t="s">
        <v>322</v>
      </c>
      <c r="E54" s="175" t="s">
        <v>321</v>
      </c>
      <c r="F54" s="175" t="s">
        <v>220</v>
      </c>
      <c r="G54" s="175" t="s">
        <v>323</v>
      </c>
      <c r="H54" s="175" t="s">
        <v>215</v>
      </c>
      <c r="I54" s="175" t="s">
        <v>324</v>
      </c>
      <c r="J54" s="176">
        <v>44900.568732754633</v>
      </c>
      <c r="K54" s="176">
        <v>44914.291666666664</v>
      </c>
      <c r="L54" s="62" t="s">
        <v>326</v>
      </c>
      <c r="M54" s="62" t="s">
        <v>327</v>
      </c>
      <c r="N54" s="62">
        <v>0</v>
      </c>
      <c r="O54" s="62" t="s">
        <v>328</v>
      </c>
      <c r="P54" s="62" t="s">
        <v>329</v>
      </c>
      <c r="Q54" s="62">
        <v>0</v>
      </c>
      <c r="R54" s="67">
        <v>44914.625</v>
      </c>
      <c r="S54" s="62" t="s">
        <v>253</v>
      </c>
      <c r="T54" s="65">
        <v>0.33333333333333331</v>
      </c>
    </row>
    <row r="55" spans="2:20" s="175" customFormat="1" x14ac:dyDescent="0.25">
      <c r="J55" s="176"/>
      <c r="K55" s="176"/>
      <c r="L55" s="62"/>
      <c r="M55" s="62"/>
      <c r="N55" s="62"/>
      <c r="O55" s="62"/>
      <c r="P55" s="62"/>
      <c r="Q55" s="62"/>
      <c r="R55" s="67"/>
      <c r="S55" s="62"/>
      <c r="T55" s="65"/>
    </row>
    <row r="56" spans="2:20" s="175" customFormat="1" x14ac:dyDescent="0.25">
      <c r="J56" s="176"/>
      <c r="K56" s="176"/>
      <c r="L56" s="62"/>
      <c r="M56" s="62"/>
      <c r="N56" s="62"/>
      <c r="O56" s="62"/>
      <c r="P56" s="62"/>
      <c r="Q56" s="62"/>
      <c r="R56" s="67"/>
      <c r="S56" s="62"/>
      <c r="T56" s="65"/>
    </row>
    <row r="57" spans="2:20" s="175" customFormat="1" x14ac:dyDescent="0.25">
      <c r="J57" s="176"/>
      <c r="K57" s="176"/>
      <c r="L57" s="62"/>
      <c r="M57" s="62"/>
      <c r="N57" s="62"/>
      <c r="O57" s="62"/>
      <c r="P57" s="62"/>
      <c r="Q57" s="62"/>
      <c r="R57" s="67"/>
      <c r="S57" s="62"/>
      <c r="T57" s="65"/>
    </row>
    <row r="58" spans="2:20" s="175" customFormat="1" x14ac:dyDescent="0.25">
      <c r="J58" s="176"/>
      <c r="K58" s="176"/>
      <c r="L58" s="62"/>
      <c r="M58" s="62"/>
      <c r="N58" s="62"/>
      <c r="O58" s="62"/>
      <c r="P58" s="62"/>
      <c r="Q58" s="62"/>
      <c r="R58" s="67"/>
      <c r="S58" s="62"/>
      <c r="T58" s="65"/>
    </row>
    <row r="59" spans="2:20" s="175" customFormat="1" x14ac:dyDescent="0.25">
      <c r="J59" s="176"/>
      <c r="K59" s="176"/>
      <c r="L59" s="62"/>
      <c r="M59" s="62"/>
      <c r="N59" s="62"/>
      <c r="O59" s="62"/>
      <c r="P59" s="62"/>
      <c r="Q59" s="62"/>
      <c r="R59" s="67"/>
      <c r="S59" s="62"/>
      <c r="T59" s="65"/>
    </row>
    <row r="60" spans="2:20" s="175" customFormat="1" x14ac:dyDescent="0.25">
      <c r="J60" s="176"/>
      <c r="K60" s="176"/>
      <c r="L60" s="62"/>
      <c r="M60" s="62"/>
      <c r="N60" s="62"/>
      <c r="O60" s="62"/>
      <c r="P60" s="62"/>
      <c r="Q60" s="62"/>
      <c r="R60" s="67"/>
      <c r="S60" s="62"/>
      <c r="T60" s="65"/>
    </row>
    <row r="61" spans="2:20" s="175" customFormat="1" x14ac:dyDescent="0.25">
      <c r="J61" s="176"/>
      <c r="K61" s="176"/>
      <c r="L61" s="62"/>
      <c r="M61" s="62"/>
      <c r="N61" s="62"/>
      <c r="O61" s="62"/>
      <c r="P61" s="62"/>
      <c r="Q61" s="62"/>
      <c r="R61" s="67"/>
      <c r="S61" s="62"/>
      <c r="T61" s="65"/>
    </row>
    <row r="62" spans="2:20" s="175" customFormat="1" x14ac:dyDescent="0.25">
      <c r="J62" s="176"/>
      <c r="K62" s="176"/>
      <c r="L62" s="62"/>
      <c r="M62" s="62"/>
      <c r="N62" s="62"/>
      <c r="O62" s="62"/>
      <c r="P62" s="62"/>
      <c r="Q62" s="62"/>
      <c r="R62" s="67"/>
      <c r="S62" s="62"/>
      <c r="T62" s="65"/>
    </row>
    <row r="63" spans="2:20" s="175" customFormat="1" x14ac:dyDescent="0.25">
      <c r="J63" s="176"/>
      <c r="K63" s="176"/>
      <c r="L63" s="62"/>
      <c r="M63" s="62"/>
      <c r="N63" s="62"/>
      <c r="O63" s="62"/>
      <c r="P63" s="62"/>
      <c r="Q63" s="62"/>
      <c r="R63" s="67"/>
      <c r="S63" s="62"/>
      <c r="T63" s="65"/>
    </row>
    <row r="64" spans="2:20" s="175" customFormat="1" x14ac:dyDescent="0.25">
      <c r="J64" s="176"/>
      <c r="K64" s="176"/>
      <c r="L64" s="62"/>
      <c r="M64" s="62"/>
      <c r="N64" s="62"/>
      <c r="O64" s="62"/>
      <c r="P64" s="62"/>
      <c r="Q64" s="62"/>
      <c r="R64" s="67"/>
      <c r="S64" s="62"/>
      <c r="T64" s="65"/>
    </row>
    <row r="65" spans="2:20" s="175" customFormat="1" x14ac:dyDescent="0.25">
      <c r="J65" s="176"/>
      <c r="K65" s="176"/>
      <c r="L65" s="62"/>
      <c r="M65" s="62"/>
      <c r="N65" s="62"/>
      <c r="O65" s="62"/>
      <c r="P65" s="62"/>
      <c r="Q65" s="62"/>
      <c r="R65" s="67"/>
      <c r="S65" s="62"/>
      <c r="T65" s="65"/>
    </row>
    <row r="66" spans="2:20" s="175" customFormat="1" x14ac:dyDescent="0.25">
      <c r="J66" s="176"/>
      <c r="K66" s="176"/>
      <c r="L66" s="62"/>
      <c r="M66" s="62"/>
      <c r="N66" s="62"/>
      <c r="O66" s="62"/>
      <c r="P66" s="62"/>
      <c r="Q66" s="62"/>
      <c r="R66" s="67"/>
      <c r="S66" s="62"/>
      <c r="T66" s="65"/>
    </row>
    <row r="67" spans="2:20" s="175" customFormat="1" x14ac:dyDescent="0.25">
      <c r="J67" s="176"/>
      <c r="K67" s="176"/>
      <c r="L67" s="62"/>
      <c r="M67" s="62"/>
      <c r="N67" s="62"/>
      <c r="O67" s="62"/>
      <c r="P67" s="62"/>
      <c r="Q67" s="62"/>
      <c r="R67" s="67"/>
      <c r="S67" s="62"/>
      <c r="T67" s="65"/>
    </row>
    <row r="68" spans="2:20" s="175" customFormat="1" x14ac:dyDescent="0.25">
      <c r="J68" s="176"/>
      <c r="K68" s="176"/>
      <c r="L68" s="62"/>
      <c r="M68" s="62"/>
      <c r="N68" s="62"/>
      <c r="O68" s="62"/>
      <c r="P68" s="62"/>
      <c r="Q68" s="62"/>
      <c r="R68" s="67"/>
      <c r="S68" s="62"/>
      <c r="T68" s="65"/>
    </row>
    <row r="69" spans="2:20" s="175" customFormat="1" x14ac:dyDescent="0.25">
      <c r="J69" s="176"/>
      <c r="K69" s="176"/>
      <c r="L69" s="62"/>
      <c r="M69" s="62"/>
      <c r="N69" s="62"/>
      <c r="O69" s="62"/>
      <c r="P69" s="62"/>
      <c r="Q69" s="62"/>
      <c r="R69" s="67"/>
      <c r="S69" s="62"/>
      <c r="T69" s="65"/>
    </row>
    <row r="70" spans="2:20" x14ac:dyDescent="0.25">
      <c r="J70" s="29"/>
      <c r="K70" s="29"/>
      <c r="L70" s="62"/>
      <c r="M70" s="62"/>
      <c r="N70" s="62"/>
      <c r="O70" s="62"/>
      <c r="P70" s="62"/>
      <c r="Q70" s="62"/>
      <c r="R70" s="67"/>
      <c r="S70" s="62"/>
      <c r="T70" s="65"/>
    </row>
    <row r="71" spans="2:20" x14ac:dyDescent="0.25">
      <c r="J71" s="29"/>
      <c r="K71" s="29"/>
      <c r="L71" s="62"/>
      <c r="M71" s="62"/>
      <c r="N71" s="62"/>
      <c r="O71" s="62"/>
      <c r="P71" s="62"/>
      <c r="Q71" s="62"/>
      <c r="R71" s="67"/>
      <c r="S71" s="62"/>
      <c r="T71" s="65"/>
    </row>
    <row r="72" spans="2:20" x14ac:dyDescent="0.25">
      <c r="J72" s="29"/>
      <c r="K72" s="29"/>
      <c r="L72" s="62"/>
      <c r="M72" s="62"/>
      <c r="N72" s="62"/>
      <c r="O72" s="62"/>
      <c r="P72" s="62"/>
      <c r="Q72" s="62"/>
      <c r="R72" s="67"/>
      <c r="S72" s="62"/>
      <c r="T72" s="65"/>
    </row>
    <row r="73" spans="2:20" x14ac:dyDescent="0.25">
      <c r="J73" s="29"/>
      <c r="K73" s="29"/>
      <c r="L73" s="62"/>
      <c r="M73" s="62"/>
      <c r="N73" s="62"/>
      <c r="O73" s="62"/>
      <c r="P73" s="62"/>
      <c r="Q73" s="62"/>
      <c r="R73" s="67"/>
      <c r="S73" s="62"/>
      <c r="T73" s="65"/>
    </row>
    <row r="74" spans="2:20" x14ac:dyDescent="0.25">
      <c r="J74" s="29"/>
      <c r="K74" s="29"/>
      <c r="L74" s="62"/>
      <c r="M74" s="62"/>
      <c r="N74" s="62"/>
      <c r="O74" s="62"/>
      <c r="P74" s="62"/>
      <c r="Q74" s="62"/>
      <c r="R74" s="67"/>
      <c r="S74" s="62"/>
      <c r="T74" s="65"/>
    </row>
    <row r="75" spans="2:20" x14ac:dyDescent="0.25">
      <c r="J75" s="29"/>
      <c r="K75" s="29"/>
      <c r="L75" s="62"/>
      <c r="M75" s="62"/>
      <c r="N75" s="62"/>
      <c r="O75" s="62"/>
      <c r="P75" s="62"/>
      <c r="Q75" s="62"/>
      <c r="R75" s="67"/>
      <c r="S75" s="62"/>
      <c r="T75" s="65"/>
    </row>
    <row r="76" spans="2:20" x14ac:dyDescent="0.25">
      <c r="J76" s="29"/>
      <c r="K76" s="29"/>
      <c r="L76" s="62"/>
      <c r="M76" s="62"/>
      <c r="N76" s="62"/>
      <c r="O76" s="62"/>
      <c r="P76" s="62"/>
      <c r="Q76" s="62"/>
      <c r="R76" s="67"/>
      <c r="S76" s="62"/>
      <c r="T76" s="65"/>
    </row>
    <row r="77" spans="2:20" x14ac:dyDescent="0.25">
      <c r="B77" s="1"/>
      <c r="C77" s="1"/>
      <c r="D77" s="1"/>
      <c r="E77" s="1"/>
      <c r="F77" s="1"/>
      <c r="G77" s="1"/>
      <c r="H77" s="1"/>
      <c r="I77" s="1"/>
      <c r="J77" s="33"/>
      <c r="K77" s="33"/>
      <c r="L77" s="63"/>
      <c r="M77" s="63"/>
      <c r="N77" s="63"/>
      <c r="O77" s="63"/>
      <c r="P77" s="63"/>
      <c r="Q77" s="63"/>
      <c r="R77" s="66"/>
      <c r="S77" s="63"/>
    </row>
    <row r="78" spans="2:20" x14ac:dyDescent="0.25">
      <c r="B78" s="1"/>
      <c r="C78" s="1"/>
      <c r="D78" s="1"/>
      <c r="E78" s="1"/>
      <c r="F78" s="1"/>
      <c r="G78" s="1"/>
      <c r="H78" s="1"/>
      <c r="I78" s="1"/>
      <c r="J78" s="33"/>
      <c r="K78" s="33"/>
      <c r="L78" s="63"/>
      <c r="M78" s="63"/>
      <c r="N78" s="63"/>
      <c r="O78" s="63"/>
      <c r="P78" s="63"/>
      <c r="Q78" s="63"/>
      <c r="R78" s="66"/>
      <c r="S78" s="63"/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3"/>
  <dimension ref="B1:X73"/>
  <sheetViews>
    <sheetView showGridLines="0" showRowColHeaders="0" workbookViewId="0">
      <selection activeCell="A73" sqref="A73"/>
    </sheetView>
  </sheetViews>
  <sheetFormatPr defaultRowHeight="15" x14ac:dyDescent="0.25"/>
  <cols>
    <col min="2" max="2" width="15.85546875" bestFit="1" customWidth="1"/>
    <col min="5" max="5" width="16.28515625" customWidth="1"/>
    <col min="7" max="7" width="22.5703125" bestFit="1" customWidth="1"/>
    <col min="8" max="8" width="22.5703125" customWidth="1"/>
    <col min="15" max="15" width="42.5703125" bestFit="1" customWidth="1"/>
    <col min="16" max="16" width="10.5703125" bestFit="1" customWidth="1"/>
    <col min="18" max="18" width="31" bestFit="1" customWidth="1"/>
    <col min="19" max="19" width="20.42578125" bestFit="1" customWidth="1"/>
  </cols>
  <sheetData>
    <row r="1" spans="2:24" ht="63.75" customHeight="1" x14ac:dyDescent="0.25"/>
    <row r="2" spans="2:24" ht="15.75" x14ac:dyDescent="0.25">
      <c r="B2" s="177" t="s">
        <v>43</v>
      </c>
      <c r="C2" s="178"/>
      <c r="D2" s="178"/>
      <c r="E2" s="177" t="s">
        <v>7</v>
      </c>
      <c r="F2" s="178"/>
      <c r="G2" s="177" t="s">
        <v>40</v>
      </c>
      <c r="H2" s="178" t="s">
        <v>43</v>
      </c>
      <c r="I2" s="177" t="s">
        <v>214</v>
      </c>
      <c r="J2" s="178"/>
      <c r="K2" s="177" t="s">
        <v>45</v>
      </c>
      <c r="L2" s="178"/>
      <c r="M2" s="178"/>
      <c r="N2" s="178"/>
      <c r="O2" s="179" t="s">
        <v>64</v>
      </c>
      <c r="P2" s="179" t="s">
        <v>65</v>
      </c>
      <c r="Q2" s="179" t="s">
        <v>66</v>
      </c>
      <c r="R2" s="179" t="s">
        <v>211</v>
      </c>
      <c r="S2" s="179" t="s">
        <v>63</v>
      </c>
      <c r="T2" s="178"/>
      <c r="U2" s="179" t="s">
        <v>243</v>
      </c>
      <c r="V2" s="178"/>
      <c r="W2" s="178"/>
      <c r="X2" s="177" t="s">
        <v>250</v>
      </c>
    </row>
    <row r="3" spans="2:24" x14ac:dyDescent="0.25">
      <c r="B3" t="s">
        <v>1</v>
      </c>
      <c r="E3" s="5" t="s">
        <v>325</v>
      </c>
      <c r="G3" t="s">
        <v>37</v>
      </c>
      <c r="H3" t="s">
        <v>47</v>
      </c>
      <c r="I3" t="s">
        <v>215</v>
      </c>
      <c r="K3" t="s">
        <v>219</v>
      </c>
      <c r="O3" t="s">
        <v>212</v>
      </c>
    </row>
    <row r="4" spans="2:24" ht="26.25" x14ac:dyDescent="0.25">
      <c r="B4" t="s">
        <v>2</v>
      </c>
      <c r="E4" s="5" t="s">
        <v>28</v>
      </c>
      <c r="G4" t="s">
        <v>38</v>
      </c>
      <c r="H4" t="s">
        <v>47</v>
      </c>
      <c r="K4" t="s">
        <v>221</v>
      </c>
      <c r="O4" s="3" t="s">
        <v>69</v>
      </c>
      <c r="P4" s="2">
        <v>25</v>
      </c>
      <c r="Q4" s="4">
        <v>8.8000000000000007</v>
      </c>
      <c r="R4" s="3" t="s">
        <v>70</v>
      </c>
      <c r="S4" s="3" t="s">
        <v>68</v>
      </c>
      <c r="U4" t="s">
        <v>245</v>
      </c>
      <c r="X4" t="s">
        <v>252</v>
      </c>
    </row>
    <row r="5" spans="2:24" ht="15.75" x14ac:dyDescent="0.25">
      <c r="B5" t="s">
        <v>3</v>
      </c>
      <c r="E5" s="5" t="s">
        <v>16</v>
      </c>
      <c r="G5" t="s">
        <v>39</v>
      </c>
      <c r="H5" t="s">
        <v>47</v>
      </c>
      <c r="K5" t="s">
        <v>46</v>
      </c>
      <c r="O5" s="3" t="s">
        <v>72</v>
      </c>
      <c r="P5" s="2">
        <v>25</v>
      </c>
      <c r="Q5" s="4">
        <v>1E-3</v>
      </c>
      <c r="R5" s="3" t="s">
        <v>70</v>
      </c>
      <c r="S5" s="3" t="s">
        <v>71</v>
      </c>
      <c r="U5" t="s">
        <v>246</v>
      </c>
      <c r="X5" t="s">
        <v>253</v>
      </c>
    </row>
    <row r="6" spans="2:24" ht="15.75" x14ac:dyDescent="0.25">
      <c r="B6" t="s">
        <v>4</v>
      </c>
      <c r="E6" s="5" t="s">
        <v>13</v>
      </c>
      <c r="G6" t="s">
        <v>41</v>
      </c>
      <c r="H6" t="s">
        <v>47</v>
      </c>
      <c r="O6" s="3" t="s">
        <v>74</v>
      </c>
      <c r="P6" s="2">
        <v>25</v>
      </c>
      <c r="Q6" s="4">
        <v>8.8000000000000007</v>
      </c>
      <c r="R6" s="3" t="s">
        <v>70</v>
      </c>
      <c r="S6" s="3" t="s">
        <v>73</v>
      </c>
      <c r="U6" t="s">
        <v>247</v>
      </c>
    </row>
    <row r="7" spans="2:24" ht="15.75" x14ac:dyDescent="0.25">
      <c r="B7" t="s">
        <v>5</v>
      </c>
      <c r="E7" s="5" t="s">
        <v>31</v>
      </c>
      <c r="G7" t="s">
        <v>42</v>
      </c>
      <c r="H7" t="s">
        <v>47</v>
      </c>
      <c r="O7" s="3" t="s">
        <v>76</v>
      </c>
      <c r="P7" s="2">
        <v>25</v>
      </c>
      <c r="Q7" s="4">
        <v>8.8000000000000007</v>
      </c>
      <c r="R7" s="3" t="s">
        <v>70</v>
      </c>
      <c r="S7" s="3" t="s">
        <v>75</v>
      </c>
      <c r="U7" t="s">
        <v>248</v>
      </c>
    </row>
    <row r="8" spans="2:24" ht="26.25" x14ac:dyDescent="0.25">
      <c r="B8" t="s">
        <v>6</v>
      </c>
      <c r="E8" s="5" t="s">
        <v>34</v>
      </c>
      <c r="G8" t="s">
        <v>48</v>
      </c>
      <c r="H8" t="s">
        <v>47</v>
      </c>
      <c r="O8" s="3" t="s">
        <v>78</v>
      </c>
      <c r="P8" s="2">
        <v>20</v>
      </c>
      <c r="Q8" s="4">
        <v>1E-3</v>
      </c>
      <c r="R8" s="3" t="s">
        <v>79</v>
      </c>
      <c r="S8" s="3" t="s">
        <v>77</v>
      </c>
    </row>
    <row r="9" spans="2:24" ht="15.75" x14ac:dyDescent="0.25">
      <c r="E9" s="5" t="s">
        <v>14</v>
      </c>
      <c r="G9" t="s">
        <v>49</v>
      </c>
      <c r="H9" t="s">
        <v>47</v>
      </c>
      <c r="O9" s="3" t="s">
        <v>81</v>
      </c>
      <c r="P9" s="2">
        <v>20</v>
      </c>
      <c r="Q9" s="4">
        <v>1E-3</v>
      </c>
      <c r="R9" s="3" t="s">
        <v>79</v>
      </c>
      <c r="S9" s="3" t="s">
        <v>80</v>
      </c>
    </row>
    <row r="10" spans="2:24" ht="26.25" x14ac:dyDescent="0.25">
      <c r="E10" s="5" t="s">
        <v>23</v>
      </c>
      <c r="G10" t="s">
        <v>50</v>
      </c>
      <c r="H10" t="s">
        <v>47</v>
      </c>
      <c r="O10" s="3" t="s">
        <v>83</v>
      </c>
      <c r="P10" s="2">
        <v>20</v>
      </c>
      <c r="Q10" s="4">
        <v>7.7</v>
      </c>
      <c r="R10" s="3" t="s">
        <v>67</v>
      </c>
      <c r="S10" s="3" t="s">
        <v>82</v>
      </c>
    </row>
    <row r="11" spans="2:24" ht="26.25" x14ac:dyDescent="0.25">
      <c r="E11" s="5" t="s">
        <v>29</v>
      </c>
      <c r="G11" t="s">
        <v>51</v>
      </c>
      <c r="O11" s="3" t="s">
        <v>85</v>
      </c>
      <c r="P11" s="2">
        <v>25</v>
      </c>
      <c r="Q11" s="4">
        <v>35.200000000000003</v>
      </c>
      <c r="R11" s="3" t="s">
        <v>86</v>
      </c>
      <c r="S11" s="3" t="s">
        <v>84</v>
      </c>
    </row>
    <row r="12" spans="2:24" ht="26.25" x14ac:dyDescent="0.25">
      <c r="E12" s="5" t="s">
        <v>24</v>
      </c>
      <c r="G12" t="s">
        <v>57</v>
      </c>
      <c r="O12" s="3" t="s">
        <v>88</v>
      </c>
      <c r="P12" s="2">
        <v>20</v>
      </c>
      <c r="Q12" s="4">
        <v>7.7</v>
      </c>
      <c r="R12" s="3" t="s">
        <v>67</v>
      </c>
      <c r="S12" s="3" t="s">
        <v>87</v>
      </c>
    </row>
    <row r="13" spans="2:24" ht="15.75" x14ac:dyDescent="0.25">
      <c r="E13" s="5" t="s">
        <v>30</v>
      </c>
      <c r="G13" t="s">
        <v>58</v>
      </c>
      <c r="O13" s="3" t="s">
        <v>90</v>
      </c>
      <c r="P13" s="2">
        <v>20</v>
      </c>
      <c r="Q13" s="4">
        <v>7.7</v>
      </c>
      <c r="R13" s="3" t="s">
        <v>67</v>
      </c>
      <c r="S13" s="3" t="s">
        <v>89</v>
      </c>
    </row>
    <row r="14" spans="2:24" ht="15.75" x14ac:dyDescent="0.25">
      <c r="E14" s="5" t="s">
        <v>32</v>
      </c>
      <c r="G14" t="s">
        <v>52</v>
      </c>
      <c r="O14" s="3" t="s">
        <v>92</v>
      </c>
      <c r="P14" s="2">
        <v>20</v>
      </c>
      <c r="Q14" s="4">
        <v>7.7</v>
      </c>
      <c r="R14" s="3" t="s">
        <v>67</v>
      </c>
      <c r="S14" s="3" t="s">
        <v>91</v>
      </c>
    </row>
    <row r="15" spans="2:24" ht="15.75" x14ac:dyDescent="0.25">
      <c r="E15" s="5" t="s">
        <v>15</v>
      </c>
      <c r="G15" t="s">
        <v>53</v>
      </c>
      <c r="O15" s="3" t="s">
        <v>94</v>
      </c>
      <c r="P15" s="2">
        <v>20</v>
      </c>
      <c r="Q15" s="4">
        <v>7.7</v>
      </c>
      <c r="R15" s="3" t="s">
        <v>67</v>
      </c>
      <c r="S15" s="3" t="s">
        <v>93</v>
      </c>
    </row>
    <row r="16" spans="2:24" ht="26.25" x14ac:dyDescent="0.25">
      <c r="E16" s="5" t="s">
        <v>25</v>
      </c>
      <c r="G16" t="s">
        <v>54</v>
      </c>
      <c r="O16" s="3" t="s">
        <v>96</v>
      </c>
      <c r="P16" s="2">
        <v>20</v>
      </c>
      <c r="Q16" s="4">
        <v>7.7</v>
      </c>
      <c r="R16" s="3" t="s">
        <v>67</v>
      </c>
      <c r="S16" s="3" t="s">
        <v>95</v>
      </c>
    </row>
    <row r="17" spans="5:19" ht="15.75" x14ac:dyDescent="0.25">
      <c r="E17" s="5" t="s">
        <v>11</v>
      </c>
      <c r="G17" t="s">
        <v>55</v>
      </c>
      <c r="O17" s="3" t="s">
        <v>98</v>
      </c>
      <c r="P17" s="2">
        <v>20</v>
      </c>
      <c r="Q17" s="4">
        <v>7.7</v>
      </c>
      <c r="R17" s="3" t="s">
        <v>67</v>
      </c>
      <c r="S17" s="3" t="s">
        <v>97</v>
      </c>
    </row>
    <row r="18" spans="5:19" ht="15.75" x14ac:dyDescent="0.25">
      <c r="E18" s="5" t="s">
        <v>10</v>
      </c>
      <c r="G18" t="s">
        <v>59</v>
      </c>
      <c r="O18" s="3" t="s">
        <v>100</v>
      </c>
      <c r="P18" s="2">
        <v>20</v>
      </c>
      <c r="Q18" s="4">
        <v>7.7</v>
      </c>
      <c r="R18" s="3" t="s">
        <v>67</v>
      </c>
      <c r="S18" s="3" t="s">
        <v>99</v>
      </c>
    </row>
    <row r="19" spans="5:19" ht="26.25" x14ac:dyDescent="0.25">
      <c r="E19" s="5" t="s">
        <v>26</v>
      </c>
      <c r="G19" t="s">
        <v>56</v>
      </c>
      <c r="O19" s="3" t="s">
        <v>102</v>
      </c>
      <c r="P19" s="2">
        <v>20</v>
      </c>
      <c r="Q19" s="4">
        <v>7.7</v>
      </c>
      <c r="R19" s="3" t="s">
        <v>67</v>
      </c>
      <c r="S19" s="3" t="s">
        <v>101</v>
      </c>
    </row>
    <row r="20" spans="5:19" ht="15.75" x14ac:dyDescent="0.25">
      <c r="E20" s="5" t="s">
        <v>21</v>
      </c>
      <c r="O20" s="3" t="s">
        <v>104</v>
      </c>
      <c r="P20" s="2">
        <v>20</v>
      </c>
      <c r="Q20" s="4">
        <v>7.7</v>
      </c>
      <c r="R20" s="3" t="s">
        <v>67</v>
      </c>
      <c r="S20" s="3" t="s">
        <v>103</v>
      </c>
    </row>
    <row r="21" spans="5:19" ht="15.75" x14ac:dyDescent="0.25">
      <c r="E21" s="5" t="s">
        <v>27</v>
      </c>
      <c r="O21" s="3" t="s">
        <v>106</v>
      </c>
      <c r="P21" s="2">
        <v>20</v>
      </c>
      <c r="Q21" s="4">
        <v>7.7</v>
      </c>
      <c r="R21" s="3" t="s">
        <v>67</v>
      </c>
      <c r="S21" s="3" t="s">
        <v>105</v>
      </c>
    </row>
    <row r="22" spans="5:19" ht="15.75" x14ac:dyDescent="0.25">
      <c r="E22" s="5" t="s">
        <v>36</v>
      </c>
      <c r="O22" s="3" t="s">
        <v>108</v>
      </c>
      <c r="P22" s="2">
        <v>20</v>
      </c>
      <c r="Q22" s="4">
        <v>7.7</v>
      </c>
      <c r="R22" s="3" t="s">
        <v>67</v>
      </c>
      <c r="S22" s="3" t="s">
        <v>107</v>
      </c>
    </row>
    <row r="23" spans="5:19" ht="15.75" x14ac:dyDescent="0.25">
      <c r="E23" s="5" t="s">
        <v>18</v>
      </c>
      <c r="O23" s="3" t="s">
        <v>110</v>
      </c>
      <c r="P23" s="2">
        <v>20</v>
      </c>
      <c r="Q23" s="4">
        <v>7.7</v>
      </c>
      <c r="R23" s="3" t="s">
        <v>67</v>
      </c>
      <c r="S23" s="3" t="s">
        <v>109</v>
      </c>
    </row>
    <row r="24" spans="5:19" ht="15.75" x14ac:dyDescent="0.25">
      <c r="E24" s="5" t="s">
        <v>12</v>
      </c>
      <c r="O24" s="3" t="s">
        <v>112</v>
      </c>
      <c r="P24" s="2">
        <v>20</v>
      </c>
      <c r="Q24" s="4">
        <v>7.7</v>
      </c>
      <c r="R24" s="3" t="s">
        <v>67</v>
      </c>
      <c r="S24" s="3" t="s">
        <v>111</v>
      </c>
    </row>
    <row r="25" spans="5:19" ht="15.75" x14ac:dyDescent="0.25">
      <c r="E25" s="5" t="s">
        <v>22</v>
      </c>
      <c r="O25" s="3" t="s">
        <v>114</v>
      </c>
      <c r="P25" s="2">
        <v>20</v>
      </c>
      <c r="Q25" s="4">
        <v>7.7</v>
      </c>
      <c r="R25" s="3" t="s">
        <v>67</v>
      </c>
      <c r="S25" s="3" t="s">
        <v>113</v>
      </c>
    </row>
    <row r="26" spans="5:19" ht="15.75" x14ac:dyDescent="0.25">
      <c r="E26" s="5" t="s">
        <v>20</v>
      </c>
      <c r="O26" s="3" t="s">
        <v>116</v>
      </c>
      <c r="P26" s="2">
        <v>20</v>
      </c>
      <c r="Q26" s="4">
        <v>1E-3</v>
      </c>
      <c r="R26" s="3" t="s">
        <v>79</v>
      </c>
      <c r="S26" s="3" t="s">
        <v>115</v>
      </c>
    </row>
    <row r="27" spans="5:19" ht="15.75" x14ac:dyDescent="0.25">
      <c r="E27" s="5" t="s">
        <v>9</v>
      </c>
      <c r="O27" s="3" t="s">
        <v>118</v>
      </c>
      <c r="P27" s="2">
        <v>30</v>
      </c>
      <c r="Q27" s="4">
        <v>1E-3</v>
      </c>
      <c r="R27" s="3" t="s">
        <v>70</v>
      </c>
      <c r="S27" s="3" t="s">
        <v>117</v>
      </c>
    </row>
    <row r="28" spans="5:19" ht="15.75" x14ac:dyDescent="0.25">
      <c r="E28" s="5" t="s">
        <v>19</v>
      </c>
      <c r="O28" s="3" t="s">
        <v>120</v>
      </c>
      <c r="P28" s="2">
        <v>20</v>
      </c>
      <c r="Q28" s="4">
        <v>1E-3</v>
      </c>
      <c r="R28" s="3" t="s">
        <v>79</v>
      </c>
      <c r="S28" s="3" t="s">
        <v>119</v>
      </c>
    </row>
    <row r="29" spans="5:19" ht="15.75" x14ac:dyDescent="0.25">
      <c r="E29" s="5" t="s">
        <v>19</v>
      </c>
      <c r="O29" s="3" t="s">
        <v>122</v>
      </c>
      <c r="P29" s="2">
        <v>20</v>
      </c>
      <c r="Q29" s="4">
        <v>1E-3</v>
      </c>
      <c r="R29" s="3" t="s">
        <v>79</v>
      </c>
      <c r="S29" s="3" t="s">
        <v>121</v>
      </c>
    </row>
    <row r="30" spans="5:19" ht="15.75" x14ac:dyDescent="0.25">
      <c r="E30" s="5" t="s">
        <v>8</v>
      </c>
      <c r="O30" s="3" t="s">
        <v>124</v>
      </c>
      <c r="P30" s="2">
        <v>20</v>
      </c>
      <c r="Q30" s="4">
        <v>1E-3</v>
      </c>
      <c r="R30" s="3" t="s">
        <v>79</v>
      </c>
      <c r="S30" s="3" t="s">
        <v>123</v>
      </c>
    </row>
    <row r="31" spans="5:19" ht="26.25" x14ac:dyDescent="0.25">
      <c r="E31" s="5" t="s">
        <v>35</v>
      </c>
      <c r="O31" s="3" t="s">
        <v>126</v>
      </c>
      <c r="P31" s="2">
        <v>25</v>
      </c>
      <c r="Q31" s="4">
        <v>17.600000000000001</v>
      </c>
      <c r="R31" s="3" t="s">
        <v>86</v>
      </c>
      <c r="S31" s="3" t="s">
        <v>125</v>
      </c>
    </row>
    <row r="32" spans="5:19" ht="26.25" x14ac:dyDescent="0.25">
      <c r="E32" s="5" t="s">
        <v>33</v>
      </c>
      <c r="O32" s="3" t="s">
        <v>128</v>
      </c>
      <c r="P32" s="2">
        <v>25</v>
      </c>
      <c r="Q32" s="4">
        <v>1E-3</v>
      </c>
      <c r="R32" s="3" t="s">
        <v>129</v>
      </c>
      <c r="S32" s="3" t="s">
        <v>127</v>
      </c>
    </row>
    <row r="33" spans="5:19" ht="15.75" x14ac:dyDescent="0.25">
      <c r="E33" s="5" t="s">
        <v>17</v>
      </c>
      <c r="O33" s="3" t="s">
        <v>131</v>
      </c>
      <c r="P33" s="2">
        <v>25</v>
      </c>
      <c r="Q33" s="4">
        <v>1E-3</v>
      </c>
      <c r="R33" s="3" t="s">
        <v>79</v>
      </c>
      <c r="S33" s="3" t="s">
        <v>130</v>
      </c>
    </row>
    <row r="34" spans="5:19" ht="15.75" x14ac:dyDescent="0.25">
      <c r="O34" s="3" t="s">
        <v>133</v>
      </c>
      <c r="P34" s="2">
        <v>25</v>
      </c>
      <c r="Q34" s="4">
        <v>1E-3</v>
      </c>
      <c r="R34" s="3" t="s">
        <v>70</v>
      </c>
      <c r="S34" s="3" t="s">
        <v>132</v>
      </c>
    </row>
    <row r="35" spans="5:19" ht="15.75" x14ac:dyDescent="0.25">
      <c r="O35" s="3" t="s">
        <v>135</v>
      </c>
      <c r="P35" s="2">
        <v>25</v>
      </c>
      <c r="Q35" s="4">
        <v>1E-3</v>
      </c>
      <c r="R35" s="3" t="s">
        <v>70</v>
      </c>
      <c r="S35" s="3" t="s">
        <v>134</v>
      </c>
    </row>
    <row r="36" spans="5:19" ht="15.75" x14ac:dyDescent="0.25">
      <c r="O36" s="3" t="s">
        <v>137</v>
      </c>
      <c r="P36" s="2">
        <v>55</v>
      </c>
      <c r="Q36" s="4">
        <v>17.600000000000001</v>
      </c>
      <c r="R36" s="3" t="s">
        <v>70</v>
      </c>
      <c r="S36" s="3" t="s">
        <v>136</v>
      </c>
    </row>
    <row r="37" spans="5:19" ht="15.75" x14ac:dyDescent="0.25">
      <c r="O37" s="3" t="s">
        <v>139</v>
      </c>
      <c r="P37" s="2">
        <v>25</v>
      </c>
      <c r="Q37" s="4">
        <v>8.8000000000000007</v>
      </c>
      <c r="R37" s="3" t="s">
        <v>140</v>
      </c>
      <c r="S37" s="3" t="s">
        <v>138</v>
      </c>
    </row>
    <row r="38" spans="5:19" ht="15.75" x14ac:dyDescent="0.25">
      <c r="O38" s="3" t="s">
        <v>142</v>
      </c>
      <c r="P38" s="2">
        <v>25</v>
      </c>
      <c r="Q38" s="4">
        <v>6.6</v>
      </c>
      <c r="R38" s="3" t="s">
        <v>143</v>
      </c>
      <c r="S38" s="3" t="s">
        <v>141</v>
      </c>
    </row>
    <row r="39" spans="5:19" ht="15.75" x14ac:dyDescent="0.25">
      <c r="O39" s="3" t="s">
        <v>145</v>
      </c>
      <c r="P39" s="2">
        <v>20</v>
      </c>
      <c r="Q39" s="4">
        <v>1E-3</v>
      </c>
      <c r="R39" s="3" t="s">
        <v>146</v>
      </c>
      <c r="S39" s="3" t="s">
        <v>144</v>
      </c>
    </row>
    <row r="40" spans="5:19" ht="15.75" x14ac:dyDescent="0.25">
      <c r="O40" s="3" t="s">
        <v>148</v>
      </c>
      <c r="P40" s="2">
        <v>24</v>
      </c>
      <c r="Q40" s="4">
        <v>17.600000000000001</v>
      </c>
      <c r="R40" s="3" t="s">
        <v>70</v>
      </c>
      <c r="S40" s="3" t="s">
        <v>147</v>
      </c>
    </row>
    <row r="41" spans="5:19" ht="15.75" x14ac:dyDescent="0.25">
      <c r="O41" s="3" t="s">
        <v>150</v>
      </c>
      <c r="P41" s="2">
        <v>25</v>
      </c>
      <c r="Q41" s="4">
        <v>17.600000000000001</v>
      </c>
      <c r="R41" s="3" t="s">
        <v>70</v>
      </c>
      <c r="S41" s="3" t="s">
        <v>149</v>
      </c>
    </row>
    <row r="42" spans="5:19" ht="15.75" x14ac:dyDescent="0.25">
      <c r="O42" s="3" t="s">
        <v>152</v>
      </c>
      <c r="P42" s="2">
        <v>25</v>
      </c>
      <c r="Q42" s="4">
        <v>1E-3</v>
      </c>
      <c r="R42" s="3" t="s">
        <v>70</v>
      </c>
      <c r="S42" s="3" t="s">
        <v>151</v>
      </c>
    </row>
    <row r="43" spans="5:19" ht="15.75" x14ac:dyDescent="0.25">
      <c r="O43" s="3" t="s">
        <v>154</v>
      </c>
      <c r="P43" s="2">
        <v>50</v>
      </c>
      <c r="Q43" s="4">
        <v>1E-3</v>
      </c>
      <c r="R43" s="3" t="s">
        <v>70</v>
      </c>
      <c r="S43" s="3" t="s">
        <v>153</v>
      </c>
    </row>
    <row r="44" spans="5:19" ht="15.75" x14ac:dyDescent="0.25">
      <c r="O44" s="3" t="s">
        <v>156</v>
      </c>
      <c r="P44" s="2">
        <v>20</v>
      </c>
      <c r="Q44" s="4">
        <v>7.7</v>
      </c>
      <c r="R44" s="3" t="s">
        <v>67</v>
      </c>
      <c r="S44" s="3" t="s">
        <v>155</v>
      </c>
    </row>
    <row r="45" spans="5:19" ht="15.75" x14ac:dyDescent="0.25">
      <c r="O45" s="3" t="s">
        <v>158</v>
      </c>
      <c r="P45" s="2">
        <v>20</v>
      </c>
      <c r="Q45" s="4">
        <v>8.8000000000000007</v>
      </c>
      <c r="R45" s="3" t="s">
        <v>140</v>
      </c>
      <c r="S45" s="3" t="s">
        <v>157</v>
      </c>
    </row>
    <row r="46" spans="5:19" ht="15.75" x14ac:dyDescent="0.25">
      <c r="O46" s="3" t="s">
        <v>160</v>
      </c>
      <c r="P46" s="2">
        <v>28</v>
      </c>
      <c r="Q46" s="4">
        <v>8.8000000000000007</v>
      </c>
      <c r="R46" s="3" t="s">
        <v>70</v>
      </c>
      <c r="S46" s="3" t="s">
        <v>159</v>
      </c>
    </row>
    <row r="47" spans="5:19" ht="15.75" x14ac:dyDescent="0.25">
      <c r="O47" s="3" t="s">
        <v>162</v>
      </c>
      <c r="P47" s="2">
        <v>55</v>
      </c>
      <c r="Q47" s="4">
        <v>17.600000000000001</v>
      </c>
      <c r="R47" s="3" t="s">
        <v>70</v>
      </c>
      <c r="S47" s="3" t="s">
        <v>161</v>
      </c>
    </row>
    <row r="48" spans="5:19" ht="15.75" x14ac:dyDescent="0.25">
      <c r="O48" s="3" t="s">
        <v>164</v>
      </c>
      <c r="P48" s="2">
        <v>55</v>
      </c>
      <c r="Q48" s="4">
        <v>17.600000000000001</v>
      </c>
      <c r="R48" s="3" t="s">
        <v>70</v>
      </c>
      <c r="S48" s="3" t="s">
        <v>163</v>
      </c>
    </row>
    <row r="49" spans="15:19" ht="15.75" x14ac:dyDescent="0.25">
      <c r="O49" s="3" t="s">
        <v>166</v>
      </c>
      <c r="P49" s="2">
        <v>25</v>
      </c>
      <c r="Q49" s="4">
        <v>6.6</v>
      </c>
      <c r="R49" s="3" t="s">
        <v>143</v>
      </c>
      <c r="S49" s="3" t="s">
        <v>165</v>
      </c>
    </row>
    <row r="50" spans="15:19" ht="15.75" x14ac:dyDescent="0.25">
      <c r="O50" s="3" t="s">
        <v>168</v>
      </c>
      <c r="P50" s="2">
        <v>25</v>
      </c>
      <c r="Q50" s="4">
        <v>6.6</v>
      </c>
      <c r="R50" s="3" t="s">
        <v>143</v>
      </c>
      <c r="S50" s="3" t="s">
        <v>167</v>
      </c>
    </row>
    <row r="51" spans="15:19" ht="15.75" x14ac:dyDescent="0.25">
      <c r="O51" s="3" t="s">
        <v>170</v>
      </c>
      <c r="P51" s="2">
        <v>25</v>
      </c>
      <c r="Q51" s="4">
        <v>6.6</v>
      </c>
      <c r="R51" s="3" t="s">
        <v>143</v>
      </c>
      <c r="S51" s="3" t="s">
        <v>169</v>
      </c>
    </row>
    <row r="52" spans="15:19" ht="15.75" x14ac:dyDescent="0.25">
      <c r="O52" s="3" t="s">
        <v>172</v>
      </c>
      <c r="P52" s="2">
        <v>20</v>
      </c>
      <c r="Q52" s="4">
        <v>1E-3</v>
      </c>
      <c r="R52" s="3" t="s">
        <v>79</v>
      </c>
      <c r="S52" s="3" t="s">
        <v>171</v>
      </c>
    </row>
    <row r="53" spans="15:19" ht="15.75" x14ac:dyDescent="0.25">
      <c r="O53" s="3" t="s">
        <v>174</v>
      </c>
      <c r="P53" s="2">
        <v>30</v>
      </c>
      <c r="Q53" s="4">
        <v>1E-3</v>
      </c>
      <c r="R53" s="3" t="s">
        <v>70</v>
      </c>
      <c r="S53" s="3" t="s">
        <v>173</v>
      </c>
    </row>
    <row r="54" spans="15:19" ht="15.75" x14ac:dyDescent="0.25">
      <c r="O54" s="3" t="s">
        <v>176</v>
      </c>
      <c r="P54" s="2">
        <v>30</v>
      </c>
      <c r="Q54" s="4">
        <v>1E-3</v>
      </c>
      <c r="R54" s="3" t="s">
        <v>70</v>
      </c>
      <c r="S54" s="3" t="s">
        <v>175</v>
      </c>
    </row>
    <row r="55" spans="15:19" ht="15.75" x14ac:dyDescent="0.25">
      <c r="O55" s="3" t="s">
        <v>178</v>
      </c>
      <c r="P55" s="2">
        <v>30</v>
      </c>
      <c r="Q55" s="4">
        <v>1E-3</v>
      </c>
      <c r="R55" s="3" t="s">
        <v>79</v>
      </c>
      <c r="S55" s="3" t="s">
        <v>177</v>
      </c>
    </row>
    <row r="56" spans="15:19" ht="15.75" x14ac:dyDescent="0.25">
      <c r="O56" s="3" t="s">
        <v>140</v>
      </c>
      <c r="P56" s="2">
        <v>28</v>
      </c>
      <c r="Q56" s="4">
        <v>8.8000000000000007</v>
      </c>
      <c r="R56" s="3" t="s">
        <v>140</v>
      </c>
      <c r="S56" s="3" t="s">
        <v>179</v>
      </c>
    </row>
    <row r="57" spans="15:19" ht="15.75" x14ac:dyDescent="0.25">
      <c r="O57" s="3" t="s">
        <v>181</v>
      </c>
      <c r="P57" s="2">
        <v>30</v>
      </c>
      <c r="Q57" s="4">
        <v>17.600000000000001</v>
      </c>
      <c r="R57" s="3" t="s">
        <v>70</v>
      </c>
      <c r="S57" s="3" t="s">
        <v>180</v>
      </c>
    </row>
    <row r="58" spans="15:19" ht="15.75" x14ac:dyDescent="0.25">
      <c r="O58" s="3" t="s">
        <v>183</v>
      </c>
      <c r="P58" s="2">
        <v>30</v>
      </c>
      <c r="Q58" s="4">
        <v>1E-3</v>
      </c>
      <c r="R58" s="3" t="s">
        <v>79</v>
      </c>
      <c r="S58" s="3" t="s">
        <v>182</v>
      </c>
    </row>
    <row r="59" spans="15:19" ht="15.75" x14ac:dyDescent="0.25">
      <c r="O59" s="3" t="s">
        <v>185</v>
      </c>
      <c r="P59" s="2">
        <v>30</v>
      </c>
      <c r="Q59" s="4">
        <v>1E-3</v>
      </c>
      <c r="R59" s="3" t="s">
        <v>70</v>
      </c>
      <c r="S59" s="3" t="s">
        <v>184</v>
      </c>
    </row>
    <row r="60" spans="15:19" ht="15.75" x14ac:dyDescent="0.25">
      <c r="O60" s="3" t="s">
        <v>187</v>
      </c>
      <c r="P60" s="2">
        <v>20</v>
      </c>
      <c r="Q60" s="4">
        <v>8.8000000000000007</v>
      </c>
      <c r="R60" s="3" t="s">
        <v>140</v>
      </c>
      <c r="S60" s="3" t="s">
        <v>186</v>
      </c>
    </row>
    <row r="61" spans="15:19" ht="15.75" x14ac:dyDescent="0.25">
      <c r="O61" s="3" t="s">
        <v>189</v>
      </c>
      <c r="P61" s="2">
        <v>25</v>
      </c>
      <c r="Q61" s="4">
        <v>1E-3</v>
      </c>
      <c r="R61" s="3" t="s">
        <v>190</v>
      </c>
      <c r="S61" s="3" t="s">
        <v>188</v>
      </c>
    </row>
    <row r="62" spans="15:19" ht="15.75" x14ac:dyDescent="0.25">
      <c r="O62" s="3" t="s">
        <v>192</v>
      </c>
      <c r="P62" s="2">
        <v>20</v>
      </c>
      <c r="Q62" s="4">
        <v>1E-3</v>
      </c>
      <c r="R62" s="3" t="s">
        <v>190</v>
      </c>
      <c r="S62" s="3" t="s">
        <v>191</v>
      </c>
    </row>
    <row r="63" spans="15:19" ht="15.75" x14ac:dyDescent="0.25">
      <c r="O63" s="3" t="s">
        <v>194</v>
      </c>
      <c r="P63" s="2">
        <v>30</v>
      </c>
      <c r="Q63" s="4">
        <v>1E-3</v>
      </c>
      <c r="R63" s="3" t="s">
        <v>70</v>
      </c>
      <c r="S63" s="3" t="s">
        <v>193</v>
      </c>
    </row>
    <row r="64" spans="15:19" ht="15.75" x14ac:dyDescent="0.25">
      <c r="O64" s="3" t="s">
        <v>196</v>
      </c>
      <c r="P64" s="2">
        <v>0</v>
      </c>
      <c r="Q64" s="4">
        <v>1E-3</v>
      </c>
      <c r="R64" s="3" t="s">
        <v>197</v>
      </c>
      <c r="S64" s="3" t="s">
        <v>195</v>
      </c>
    </row>
    <row r="65" spans="15:19" ht="15.75" x14ac:dyDescent="0.25">
      <c r="O65" s="3" t="s">
        <v>198</v>
      </c>
      <c r="P65" s="2">
        <v>50</v>
      </c>
      <c r="Q65" s="4">
        <v>1E-3</v>
      </c>
      <c r="R65" s="3" t="s">
        <v>70</v>
      </c>
      <c r="S65" s="3" t="s">
        <v>198</v>
      </c>
    </row>
    <row r="66" spans="15:19" ht="15.75" x14ac:dyDescent="0.25">
      <c r="O66" s="3" t="s">
        <v>200</v>
      </c>
      <c r="P66" s="2">
        <v>30</v>
      </c>
      <c r="Q66" s="4">
        <v>17.600000000000001</v>
      </c>
      <c r="R66" s="3" t="s">
        <v>70</v>
      </c>
      <c r="S66" s="3" t="s">
        <v>199</v>
      </c>
    </row>
    <row r="67" spans="15:19" ht="15.75" x14ac:dyDescent="0.25">
      <c r="O67" s="3" t="s">
        <v>202</v>
      </c>
      <c r="P67" s="2">
        <v>30</v>
      </c>
      <c r="Q67" s="4">
        <v>17.600000000000001</v>
      </c>
      <c r="R67" s="3" t="s">
        <v>70</v>
      </c>
      <c r="S67" s="3" t="s">
        <v>201</v>
      </c>
    </row>
    <row r="68" spans="15:19" ht="15.75" x14ac:dyDescent="0.25">
      <c r="O68" s="3" t="s">
        <v>204</v>
      </c>
      <c r="P68" s="2">
        <v>30</v>
      </c>
      <c r="Q68" s="4">
        <v>8.8000000000000007</v>
      </c>
      <c r="R68" s="3" t="s">
        <v>70</v>
      </c>
      <c r="S68" s="3" t="s">
        <v>203</v>
      </c>
    </row>
    <row r="69" spans="15:19" ht="15.75" x14ac:dyDescent="0.25">
      <c r="O69" s="3" t="s">
        <v>206</v>
      </c>
      <c r="P69" s="2">
        <v>25</v>
      </c>
      <c r="Q69" s="4">
        <v>1E-3</v>
      </c>
      <c r="R69" s="3" t="s">
        <v>70</v>
      </c>
      <c r="S69" s="3" t="s">
        <v>205</v>
      </c>
    </row>
    <row r="70" spans="15:19" ht="15.75" x14ac:dyDescent="0.25">
      <c r="O70" s="3" t="s">
        <v>208</v>
      </c>
      <c r="P70" s="2">
        <v>25</v>
      </c>
      <c r="Q70" s="4">
        <v>8.8000000000000007</v>
      </c>
      <c r="R70" s="3" t="s">
        <v>140</v>
      </c>
      <c r="S70" s="3" t="s">
        <v>207</v>
      </c>
    </row>
    <row r="71" spans="15:19" ht="15.75" x14ac:dyDescent="0.25">
      <c r="O71" s="3" t="s">
        <v>210</v>
      </c>
      <c r="P71" s="2">
        <v>55</v>
      </c>
      <c r="Q71" s="4">
        <v>8.8000000000000007</v>
      </c>
      <c r="R71" s="3" t="s">
        <v>70</v>
      </c>
      <c r="S71" s="3" t="s">
        <v>209</v>
      </c>
    </row>
    <row r="72" spans="15:19" ht="15.75" x14ac:dyDescent="0.25">
      <c r="O72" s="3" t="s">
        <v>321</v>
      </c>
      <c r="R72" s="3" t="s">
        <v>322</v>
      </c>
    </row>
    <row r="73" spans="15:19" ht="15.75" x14ac:dyDescent="0.25">
      <c r="O73" s="3" t="s">
        <v>394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10">
    <pageSetUpPr fitToPage="1"/>
  </sheetPr>
  <dimension ref="B1:AC46"/>
  <sheetViews>
    <sheetView showGridLines="0" showRowColHeaders="0" zoomScaleNormal="100" workbookViewId="0">
      <selection activeCell="Z4" sqref="Z4:AC4"/>
    </sheetView>
  </sheetViews>
  <sheetFormatPr defaultRowHeight="15" x14ac:dyDescent="0.25"/>
  <cols>
    <col min="1" max="1" width="2.140625" customWidth="1"/>
    <col min="2" max="2" width="4" style="165" customWidth="1"/>
    <col min="3" max="3" width="3.85546875" style="165" customWidth="1"/>
    <col min="4" max="5" width="2.7109375" style="165" customWidth="1"/>
    <col min="6" max="6" width="4" style="165" customWidth="1"/>
    <col min="7" max="7" width="10" style="165" customWidth="1"/>
    <col min="8" max="8" width="5.28515625" style="165" customWidth="1"/>
    <col min="9" max="9" width="6.28515625" style="165" customWidth="1"/>
    <col min="10" max="10" width="10.140625" style="165" customWidth="1"/>
    <col min="11" max="11" width="8.28515625" style="165" customWidth="1"/>
    <col min="12" max="12" width="2.7109375" style="165" customWidth="1"/>
    <col min="13" max="13" width="4.28515625" style="165" customWidth="1"/>
    <col min="14" max="14" width="5" style="165" customWidth="1"/>
    <col min="15" max="15" width="3.7109375" style="165" customWidth="1"/>
    <col min="16" max="16" width="6.140625" style="165" customWidth="1"/>
    <col min="17" max="17" width="7" style="165" customWidth="1"/>
    <col min="18" max="18" width="3.5703125" style="165" customWidth="1"/>
    <col min="19" max="19" width="5.5703125" style="165" customWidth="1"/>
    <col min="20" max="20" width="3.140625" style="165" customWidth="1"/>
    <col min="21" max="21" width="7.28515625" style="165" customWidth="1"/>
    <col min="22" max="22" width="9.28515625" style="165" customWidth="1"/>
    <col min="23" max="23" width="1.140625" style="165" customWidth="1"/>
    <col min="24" max="24" width="4.28515625" style="165" customWidth="1"/>
    <col min="25" max="25" width="3.5703125" style="165" customWidth="1"/>
    <col min="26" max="26" width="4.85546875" style="165" customWidth="1"/>
    <col min="27" max="28" width="3.28515625" style="165" customWidth="1"/>
    <col min="29" max="29" width="4.5703125" style="165" customWidth="1"/>
    <col min="30" max="30" width="1.85546875" customWidth="1"/>
  </cols>
  <sheetData>
    <row r="1" spans="2:29" ht="15.75" thickBo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2:29" ht="17.25" customHeight="1" x14ac:dyDescent="0.25">
      <c r="B2" s="307" t="s">
        <v>304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9"/>
    </row>
    <row r="3" spans="2:29" ht="16.5" customHeight="1" x14ac:dyDescent="0.25">
      <c r="B3" s="310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2"/>
    </row>
    <row r="4" spans="2:29" ht="35.25" customHeight="1" x14ac:dyDescent="0.25">
      <c r="B4" s="313" t="s">
        <v>263</v>
      </c>
      <c r="C4" s="314"/>
      <c r="D4" s="314"/>
      <c r="E4" s="314"/>
      <c r="F4" s="314"/>
      <c r="G4" s="314"/>
      <c r="H4" s="314"/>
      <c r="I4" s="73" t="str">
        <f>IF(Z4&lt;&gt;"","X","")</f>
        <v>X</v>
      </c>
      <c r="J4" s="304" t="s">
        <v>43</v>
      </c>
      <c r="K4" s="222"/>
      <c r="L4" s="305" t="str">
        <f>IFERROR(VLOOKUP(Z4,bdreg,3,0),"")</f>
        <v>MONTAGEM TITAN</v>
      </c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74" t="s">
        <v>264</v>
      </c>
      <c r="Z4" s="315" t="s">
        <v>529</v>
      </c>
      <c r="AA4" s="315"/>
      <c r="AB4" s="315"/>
      <c r="AC4" s="316"/>
    </row>
    <row r="5" spans="2:29" ht="61.5" customHeight="1" x14ac:dyDescent="0.25">
      <c r="B5" s="317" t="s">
        <v>265</v>
      </c>
      <c r="C5" s="285"/>
      <c r="D5" s="285"/>
      <c r="E5" s="318" t="str">
        <f>IFERROR(VLOOKUP(Z4,bdreg,2,0),"")</f>
        <v>Luciano Borba Valter</v>
      </c>
      <c r="F5" s="318"/>
      <c r="G5" s="318"/>
      <c r="H5" s="318"/>
      <c r="I5" s="318"/>
      <c r="J5" s="318"/>
      <c r="K5" s="318"/>
      <c r="L5" s="285" t="s">
        <v>266</v>
      </c>
      <c r="M5" s="285"/>
      <c r="N5" s="285"/>
      <c r="O5" s="285"/>
      <c r="P5" s="319" t="str">
        <f>IFERROR(VLOOKUP(Z4,bdreg,4,0),"")</f>
        <v>TESTE FUNCIONAL TITAN</v>
      </c>
      <c r="Q5" s="319"/>
      <c r="R5" s="319"/>
      <c r="S5" s="319"/>
      <c r="T5" s="319"/>
      <c r="U5" s="319"/>
      <c r="V5" s="319"/>
      <c r="W5" s="319"/>
      <c r="X5" s="75" t="s">
        <v>267</v>
      </c>
      <c r="Y5" s="320" t="s">
        <v>306</v>
      </c>
      <c r="Z5" s="320"/>
      <c r="AA5" s="320"/>
      <c r="AB5" s="320"/>
      <c r="AC5" s="321"/>
    </row>
    <row r="6" spans="2:29" ht="16.5" customHeight="1" x14ac:dyDescent="0.25">
      <c r="B6" s="219" t="s">
        <v>305</v>
      </c>
      <c r="C6" s="220"/>
      <c r="D6" s="220"/>
      <c r="E6" s="220"/>
      <c r="F6" s="222"/>
      <c r="G6" s="280">
        <f>IFERROR(VLOOKUP(Z4,bdreg,9,0),"")</f>
        <v>44950.53755601852</v>
      </c>
      <c r="H6" s="280"/>
      <c r="I6" s="280"/>
      <c r="J6" s="280"/>
      <c r="K6" s="223" t="s">
        <v>45</v>
      </c>
      <c r="L6" s="224"/>
      <c r="M6" s="224"/>
      <c r="N6" s="225"/>
      <c r="O6" s="281" t="str">
        <f>IFERROR(VLOOKUP(Z4,bdreg,5,0),"")</f>
        <v>Parado - Corretiva</v>
      </c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3"/>
    </row>
    <row r="7" spans="2:29" ht="8.25" customHeight="1" x14ac:dyDescent="0.25">
      <c r="B7" s="116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 s="117"/>
    </row>
    <row r="8" spans="2:29" ht="18.75" customHeight="1" x14ac:dyDescent="0.25">
      <c r="B8" s="219" t="s">
        <v>273</v>
      </c>
      <c r="C8" s="220"/>
      <c r="D8" s="220"/>
      <c r="E8" s="220"/>
      <c r="F8" s="220"/>
      <c r="G8" s="222"/>
      <c r="H8" s="299" t="str">
        <f>IFERROR(VLOOKUP(Z4,bdreg,6,0),"")</f>
        <v xml:space="preserve">Maquina não liga </v>
      </c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300"/>
    </row>
    <row r="9" spans="2:29" ht="18.75" customHeight="1" x14ac:dyDescent="0.25">
      <c r="B9" s="219" t="s">
        <v>301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1"/>
    </row>
    <row r="10" spans="2:29" ht="46.5" customHeight="1" x14ac:dyDescent="0.25">
      <c r="B10" s="301">
        <f>IFERROR(VLOOKUP(Z4,bdreg,8,0),"")</f>
        <v>0</v>
      </c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3"/>
      <c r="O10" s="304" t="s">
        <v>274</v>
      </c>
      <c r="P10" s="220"/>
      <c r="Q10" s="220"/>
      <c r="R10" s="222"/>
      <c r="S10" s="119" t="str">
        <f>IFERROR(VLOOKUP(Z4,bdreg,7,0),"")</f>
        <v>Sim</v>
      </c>
      <c r="T10" s="305"/>
      <c r="U10" s="305"/>
      <c r="V10" s="305"/>
      <c r="W10" s="305"/>
      <c r="X10" s="305"/>
      <c r="Y10" s="305"/>
      <c r="Z10" s="305"/>
      <c r="AA10" s="305"/>
      <c r="AB10" s="305"/>
      <c r="AC10" s="306"/>
    </row>
    <row r="11" spans="2:29" ht="18" customHeight="1" x14ac:dyDescent="0.3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1"/>
    </row>
    <row r="12" spans="2:29" s="83" customFormat="1" ht="21" customHeight="1" x14ac:dyDescent="0.3">
      <c r="B12" s="82" t="s">
        <v>275</v>
      </c>
      <c r="C12" s="94"/>
      <c r="D12" s="94"/>
      <c r="E12" s="94"/>
      <c r="F12" s="94"/>
      <c r="G12" s="106" t="s">
        <v>276</v>
      </c>
      <c r="H12" s="94"/>
      <c r="I12" s="94"/>
      <c r="J12" s="90"/>
      <c r="K12" s="107"/>
      <c r="L12" s="95" t="s">
        <v>277</v>
      </c>
      <c r="M12" s="107"/>
      <c r="N12" s="91"/>
      <c r="O12" s="107"/>
      <c r="P12" s="107"/>
      <c r="Q12" s="95" t="s">
        <v>278</v>
      </c>
      <c r="R12" s="107"/>
      <c r="S12" s="90"/>
      <c r="T12" s="106" t="s">
        <v>279</v>
      </c>
      <c r="V12" s="91"/>
      <c r="W12" s="94" t="s">
        <v>280</v>
      </c>
      <c r="X12" s="107"/>
      <c r="Y12" s="107"/>
      <c r="Z12" s="107"/>
      <c r="AA12" s="106"/>
      <c r="AB12" s="106"/>
      <c r="AC12" s="108"/>
    </row>
    <row r="13" spans="2:29" ht="20.25" customHeight="1" x14ac:dyDescent="0.25">
      <c r="B13" s="271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3"/>
    </row>
    <row r="14" spans="2:29" ht="20.25" customHeight="1" thickBot="1" x14ac:dyDescent="0.35">
      <c r="B14" s="84"/>
      <c r="C14" s="85"/>
      <c r="D14" s="85"/>
      <c r="E14" s="85"/>
      <c r="F14" s="85"/>
      <c r="G14" s="85"/>
      <c r="H14" s="85"/>
      <c r="I14" s="86"/>
      <c r="J14" s="86"/>
      <c r="K14" s="86"/>
      <c r="L14" s="86"/>
      <c r="M14" s="86"/>
      <c r="N14" s="86"/>
      <c r="O14" s="86" t="s">
        <v>281</v>
      </c>
      <c r="P14" s="87"/>
      <c r="Q14" s="274" t="s">
        <v>282</v>
      </c>
      <c r="R14" s="274"/>
      <c r="S14" s="274"/>
      <c r="T14" s="274"/>
      <c r="U14" s="274"/>
      <c r="V14" s="275"/>
      <c r="W14" s="275"/>
      <c r="X14" s="275"/>
      <c r="Y14" s="275"/>
      <c r="Z14" s="275"/>
      <c r="AA14" s="275"/>
      <c r="AB14" s="275"/>
      <c r="AC14" s="276"/>
    </row>
    <row r="15" spans="2:29" ht="13.5" customHeight="1" x14ac:dyDescent="0.3">
      <c r="B15" s="109"/>
      <c r="C15" s="92"/>
      <c r="D15" s="92"/>
      <c r="E15" s="92"/>
      <c r="F15" s="92"/>
      <c r="G15" s="92"/>
      <c r="H15" s="92"/>
      <c r="I15" s="93"/>
      <c r="J15" s="93"/>
      <c r="K15" s="93"/>
      <c r="L15" s="93"/>
      <c r="M15" s="93"/>
      <c r="N15" s="93"/>
      <c r="O15" s="93"/>
      <c r="P15" s="94"/>
      <c r="Q15" s="95"/>
      <c r="R15" s="95"/>
      <c r="S15" s="95"/>
      <c r="T15" s="95"/>
      <c r="U15" s="95"/>
      <c r="V15" s="96"/>
      <c r="W15" s="96"/>
      <c r="X15" s="96"/>
      <c r="Y15" s="96"/>
      <c r="Z15" s="96"/>
      <c r="AA15" s="96"/>
      <c r="AB15" s="96"/>
      <c r="AC15" s="110"/>
    </row>
    <row r="16" spans="2:29" ht="13.5" customHeight="1" x14ac:dyDescent="0.3">
      <c r="B16" s="109"/>
      <c r="C16" s="92"/>
      <c r="D16" s="92"/>
      <c r="E16" s="92"/>
      <c r="F16" s="92"/>
      <c r="G16" s="92"/>
      <c r="H16" s="92"/>
      <c r="I16" s="93"/>
      <c r="J16" s="93"/>
      <c r="K16" s="93"/>
      <c r="L16" s="93"/>
      <c r="M16" s="93"/>
      <c r="N16" s="93"/>
      <c r="O16" s="93"/>
      <c r="P16" s="94"/>
      <c r="Q16" s="95"/>
      <c r="R16" s="95"/>
      <c r="S16" s="95"/>
      <c r="T16" s="95"/>
      <c r="U16" s="95"/>
      <c r="V16" s="96"/>
      <c r="W16" s="96"/>
      <c r="X16" s="96"/>
      <c r="Y16" s="96"/>
      <c r="Z16" s="96"/>
      <c r="AA16" s="96"/>
      <c r="AB16" s="96"/>
      <c r="AC16" s="110"/>
    </row>
    <row r="17" spans="2:29" ht="13.5" customHeight="1" thickBot="1" x14ac:dyDescent="0.35">
      <c r="B17" s="109"/>
      <c r="C17" s="92"/>
      <c r="D17" s="92"/>
      <c r="E17" s="92"/>
      <c r="F17" s="92"/>
      <c r="G17" s="92"/>
      <c r="H17" s="92"/>
      <c r="I17" s="93"/>
      <c r="J17" s="93"/>
      <c r="K17" s="93"/>
      <c r="L17" s="93"/>
      <c r="M17" s="93"/>
      <c r="N17" s="93"/>
      <c r="O17" s="93"/>
      <c r="P17" s="94"/>
      <c r="Q17" s="95"/>
      <c r="R17" s="95"/>
      <c r="S17" s="95"/>
      <c r="T17" s="95"/>
      <c r="U17" s="95"/>
      <c r="V17" s="96"/>
      <c r="W17" s="96"/>
      <c r="X17" s="96"/>
      <c r="Y17" s="96"/>
      <c r="Z17" s="96"/>
      <c r="AA17" s="96"/>
      <c r="AB17" s="96"/>
      <c r="AC17" s="110"/>
    </row>
    <row r="18" spans="2:29" ht="17.25" customHeight="1" thickBot="1" x14ac:dyDescent="0.3">
      <c r="B18" s="277" t="s">
        <v>283</v>
      </c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8"/>
      <c r="R18" s="278"/>
      <c r="S18" s="278"/>
      <c r="T18" s="278"/>
      <c r="U18" s="278"/>
      <c r="V18" s="278"/>
      <c r="W18" s="278"/>
      <c r="X18" s="278"/>
      <c r="Y18" s="278"/>
      <c r="Z18" s="278"/>
      <c r="AA18" s="278"/>
      <c r="AB18" s="278"/>
      <c r="AC18" s="279"/>
    </row>
    <row r="19" spans="2:29" s="88" customFormat="1" ht="15" customHeight="1" thickBot="1" x14ac:dyDescent="0.3">
      <c r="B19" s="97" t="s">
        <v>284</v>
      </c>
      <c r="C19" s="98"/>
      <c r="D19" s="98"/>
      <c r="E19" s="98"/>
      <c r="F19" s="98"/>
      <c r="G19" s="98"/>
      <c r="H19" s="99"/>
      <c r="I19" s="103" t="s">
        <v>302</v>
      </c>
      <c r="J19" s="100"/>
      <c r="K19" s="104"/>
      <c r="L19" s="99" t="s">
        <v>303</v>
      </c>
      <c r="M19" s="100"/>
      <c r="N19" s="100"/>
      <c r="O19" s="100"/>
      <c r="P19" s="98"/>
      <c r="Q19" s="101"/>
      <c r="R19" s="98" t="s">
        <v>285</v>
      </c>
      <c r="S19" s="98"/>
      <c r="T19" s="101"/>
      <c r="U19" s="100"/>
      <c r="V19" s="100"/>
      <c r="W19" s="100"/>
      <c r="X19" s="100"/>
      <c r="Y19" s="98"/>
      <c r="Z19" s="98"/>
      <c r="AA19" s="98"/>
      <c r="AB19" s="98"/>
      <c r="AC19" s="102"/>
    </row>
    <row r="20" spans="2:29" s="88" customFormat="1" ht="15" customHeight="1" x14ac:dyDescent="0.25">
      <c r="B20" s="105" t="s">
        <v>268</v>
      </c>
      <c r="C20" s="77"/>
      <c r="D20" s="77"/>
      <c r="E20" s="290">
        <f>IFERROR(VLOOKUP(Z4,bdreg,10,0),"")</f>
        <v>44950.536805555559</v>
      </c>
      <c r="F20" s="291"/>
      <c r="G20" s="292"/>
      <c r="H20" s="76" t="s">
        <v>269</v>
      </c>
      <c r="I20" s="77"/>
      <c r="J20" s="284"/>
      <c r="K20" s="285"/>
      <c r="L20" s="76" t="s">
        <v>270</v>
      </c>
      <c r="M20" s="77"/>
      <c r="N20" s="77"/>
      <c r="O20" s="293"/>
      <c r="P20" s="294"/>
      <c r="Q20" s="295"/>
      <c r="R20" s="286" t="s">
        <v>271</v>
      </c>
      <c r="S20" s="287"/>
      <c r="T20" s="287"/>
      <c r="U20" s="288"/>
      <c r="V20" s="289"/>
      <c r="W20" s="289"/>
      <c r="X20" s="78" t="s">
        <v>272</v>
      </c>
      <c r="Y20" s="77"/>
      <c r="Z20" s="76"/>
      <c r="AA20" s="296"/>
      <c r="AB20" s="297"/>
      <c r="AC20" s="298"/>
    </row>
    <row r="21" spans="2:29" s="88" customFormat="1" ht="15" customHeight="1" x14ac:dyDescent="0.25">
      <c r="B21" s="111" t="s">
        <v>286</v>
      </c>
      <c r="C21" s="112"/>
      <c r="D21" s="112"/>
      <c r="E21" s="112"/>
      <c r="F21" s="112"/>
      <c r="G21" s="112"/>
      <c r="H21" s="112"/>
      <c r="I21" s="113"/>
      <c r="J21" s="114"/>
      <c r="L21" s="112"/>
      <c r="M21" s="114"/>
      <c r="N21" s="114"/>
      <c r="O21" s="114"/>
      <c r="P21" s="112"/>
      <c r="Q21" s="114"/>
      <c r="R21" s="112"/>
      <c r="S21" s="112"/>
      <c r="T21" s="114"/>
      <c r="U21" s="114"/>
      <c r="V21" s="114"/>
      <c r="W21" s="114"/>
      <c r="X21" s="114"/>
      <c r="Y21" s="112"/>
      <c r="Z21" s="112"/>
      <c r="AA21" s="112"/>
      <c r="AB21" s="112"/>
      <c r="AC21" s="115"/>
    </row>
    <row r="22" spans="2:29" ht="21" customHeight="1" x14ac:dyDescent="0.25">
      <c r="B22" s="265" t="str">
        <f>IFERROR(VLOOKUP(Z4,bdreg2,11,0),"")</f>
        <v/>
      </c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  <c r="U22" s="266"/>
      <c r="V22" s="266"/>
      <c r="W22" s="266"/>
      <c r="X22" s="266"/>
      <c r="Y22" s="266"/>
      <c r="Z22" s="266"/>
      <c r="AA22" s="266"/>
      <c r="AB22" s="266"/>
      <c r="AC22" s="267"/>
    </row>
    <row r="23" spans="2:29" ht="12" customHeight="1" x14ac:dyDescent="0.25">
      <c r="B23" s="120" t="s">
        <v>287</v>
      </c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2"/>
    </row>
    <row r="24" spans="2:29" ht="24.75" customHeight="1" x14ac:dyDescent="0.25">
      <c r="B24" s="268" t="str">
        <f>IFERROR(VLOOKUP(Z4,bdreg2,12,0),"")</f>
        <v/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69"/>
      <c r="T24" s="269"/>
      <c r="U24" s="269"/>
      <c r="V24" s="269"/>
      <c r="W24" s="269"/>
      <c r="X24" s="269"/>
      <c r="Y24" s="269"/>
      <c r="Z24" s="269"/>
      <c r="AA24" s="269"/>
      <c r="AB24" s="269"/>
      <c r="AC24" s="270"/>
    </row>
    <row r="25" spans="2:29" ht="20.100000000000001" customHeight="1" x14ac:dyDescent="0.25">
      <c r="B25" s="253" t="s">
        <v>235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4"/>
      <c r="AA25" s="254"/>
      <c r="AB25" s="254"/>
      <c r="AC25" s="255"/>
    </row>
    <row r="26" spans="2:29" x14ac:dyDescent="0.25">
      <c r="B26" s="256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257"/>
      <c r="S26" s="257"/>
      <c r="T26" s="257"/>
      <c r="U26" s="257"/>
      <c r="V26" s="257"/>
      <c r="W26" s="257"/>
      <c r="X26" s="257"/>
      <c r="Y26" s="257"/>
      <c r="Z26" s="257"/>
      <c r="AA26" s="257"/>
      <c r="AB26" s="257"/>
      <c r="AC26" s="258"/>
    </row>
    <row r="27" spans="2:29" ht="12" customHeight="1" x14ac:dyDescent="0.25">
      <c r="B27" s="120" t="s">
        <v>288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2"/>
    </row>
    <row r="28" spans="2:29" ht="21" customHeight="1" x14ac:dyDescent="0.25">
      <c r="B28" s="256"/>
      <c r="C28" s="257"/>
      <c r="D28" s="257"/>
      <c r="E28" s="257"/>
      <c r="F28" s="257"/>
      <c r="G28" s="257"/>
      <c r="H28" s="257"/>
      <c r="I28" s="257"/>
      <c r="J28" s="257"/>
      <c r="K28" s="257"/>
      <c r="L28" s="257"/>
      <c r="M28" s="257"/>
      <c r="N28" s="257"/>
      <c r="O28" s="257"/>
      <c r="P28" s="257"/>
      <c r="Q28" s="257"/>
      <c r="R28" s="257"/>
      <c r="S28" s="257"/>
      <c r="T28" s="257"/>
      <c r="U28" s="257"/>
      <c r="V28" s="257"/>
      <c r="W28" s="257"/>
      <c r="X28" s="257"/>
      <c r="Y28" s="257"/>
      <c r="Z28" s="257"/>
      <c r="AA28" s="257"/>
      <c r="AB28" s="257"/>
      <c r="AC28" s="258"/>
    </row>
    <row r="29" spans="2:29" ht="12" customHeight="1" x14ac:dyDescent="0.25">
      <c r="B29" s="120" t="s">
        <v>289</v>
      </c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2"/>
    </row>
    <row r="30" spans="2:29" ht="23.25" customHeight="1" thickBot="1" x14ac:dyDescent="0.3">
      <c r="B30" s="262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4"/>
    </row>
    <row r="31" spans="2:29" ht="11.25" customHeight="1" x14ac:dyDescent="0.3">
      <c r="B31" s="259" t="s">
        <v>290</v>
      </c>
      <c r="C31" s="260"/>
      <c r="D31" s="260"/>
      <c r="E31" s="260"/>
      <c r="F31" s="260"/>
      <c r="G31" s="130" t="s">
        <v>291</v>
      </c>
      <c r="H31" s="130"/>
      <c r="I31" s="131"/>
      <c r="J31" s="132"/>
      <c r="K31" s="261" t="s">
        <v>245</v>
      </c>
      <c r="L31" s="261"/>
      <c r="M31" s="261"/>
      <c r="N31" s="131"/>
      <c r="O31" s="132"/>
      <c r="P31" s="261" t="s">
        <v>248</v>
      </c>
      <c r="Q31" s="261"/>
      <c r="R31" s="131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3"/>
    </row>
    <row r="32" spans="2:29" ht="12.75" customHeight="1" thickBot="1" x14ac:dyDescent="0.35">
      <c r="B32" s="134" t="s">
        <v>292</v>
      </c>
      <c r="C32" s="135"/>
      <c r="D32" s="135"/>
      <c r="E32" s="135"/>
      <c r="F32" s="135" t="s">
        <v>293</v>
      </c>
      <c r="G32" s="135"/>
      <c r="H32" s="136"/>
      <c r="I32" s="135" t="s">
        <v>245</v>
      </c>
      <c r="J32" s="136"/>
      <c r="K32" s="137"/>
      <c r="L32" s="135" t="s">
        <v>244</v>
      </c>
      <c r="M32" s="135"/>
      <c r="N32" s="137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  <c r="Z32" s="250"/>
      <c r="AA32" s="250"/>
      <c r="AB32" s="250"/>
      <c r="AC32" s="251"/>
    </row>
    <row r="33" spans="2:29" s="89" customFormat="1" ht="12" customHeight="1" thickBot="1" x14ac:dyDescent="0.3">
      <c r="B33" s="252" t="s">
        <v>294</v>
      </c>
      <c r="C33" s="250"/>
      <c r="D33" s="250"/>
      <c r="E33" s="250"/>
      <c r="F33" s="250"/>
      <c r="G33" s="252" t="s">
        <v>61</v>
      </c>
      <c r="H33" s="250"/>
      <c r="I33" s="251"/>
      <c r="J33" s="250" t="s">
        <v>295</v>
      </c>
      <c r="K33" s="250"/>
      <c r="L33" s="250"/>
      <c r="M33" s="252" t="s">
        <v>296</v>
      </c>
      <c r="N33" s="250"/>
      <c r="O33" s="251"/>
      <c r="P33" s="250" t="s">
        <v>294</v>
      </c>
      <c r="Q33" s="250"/>
      <c r="R33" s="250"/>
      <c r="S33" s="250"/>
      <c r="T33" s="250"/>
      <c r="U33" s="252" t="s">
        <v>61</v>
      </c>
      <c r="V33" s="250"/>
      <c r="W33" s="251"/>
      <c r="X33" s="252" t="s">
        <v>295</v>
      </c>
      <c r="Y33" s="250"/>
      <c r="Z33" s="251"/>
      <c r="AA33" s="250" t="s">
        <v>296</v>
      </c>
      <c r="AB33" s="250"/>
      <c r="AC33" s="251"/>
    </row>
    <row r="34" spans="2:29" ht="20.25" customHeight="1" x14ac:dyDescent="0.25">
      <c r="B34" s="249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5"/>
    </row>
    <row r="35" spans="2:29" ht="18" customHeight="1" x14ac:dyDescent="0.25">
      <c r="B35" s="246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7"/>
      <c r="AA35" s="247"/>
      <c r="AB35" s="247"/>
      <c r="AC35" s="248"/>
    </row>
    <row r="36" spans="2:29" ht="12.75" customHeight="1" x14ac:dyDescent="0.25">
      <c r="B36" s="237" t="s">
        <v>297</v>
      </c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8"/>
      <c r="V36" s="238"/>
      <c r="W36" s="238"/>
      <c r="X36" s="238"/>
      <c r="Y36" s="238"/>
      <c r="Z36" s="238"/>
      <c r="AA36" s="238"/>
      <c r="AB36" s="238"/>
      <c r="AC36" s="239"/>
    </row>
    <row r="37" spans="2:29" s="83" customFormat="1" ht="17.25" customHeight="1" x14ac:dyDescent="0.25">
      <c r="B37" s="240" t="s">
        <v>64</v>
      </c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138" t="s">
        <v>298</v>
      </c>
      <c r="N37" s="242" t="s">
        <v>63</v>
      </c>
      <c r="O37" s="241"/>
      <c r="P37" s="243"/>
      <c r="Q37" s="241" t="s">
        <v>64</v>
      </c>
      <c r="R37" s="241"/>
      <c r="S37" s="241"/>
      <c r="T37" s="241"/>
      <c r="U37" s="241"/>
      <c r="V37" s="241"/>
      <c r="W37" s="241"/>
      <c r="X37" s="241"/>
      <c r="Y37" s="241"/>
      <c r="Z37" s="138" t="s">
        <v>298</v>
      </c>
      <c r="AA37" s="139" t="s">
        <v>63</v>
      </c>
      <c r="AB37" s="140"/>
      <c r="AC37" s="141"/>
    </row>
    <row r="38" spans="2:29" ht="18.75" customHeight="1" x14ac:dyDescent="0.25">
      <c r="B38" s="226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142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143"/>
      <c r="AA38" s="229"/>
      <c r="AB38" s="229"/>
      <c r="AC38" s="230"/>
    </row>
    <row r="39" spans="2:29" ht="20.25" customHeight="1" x14ac:dyDescent="0.25">
      <c r="B39" s="226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142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143"/>
      <c r="AA39" s="229"/>
      <c r="AB39" s="229"/>
      <c r="AC39" s="230"/>
    </row>
    <row r="40" spans="2:29" ht="20.25" customHeight="1" x14ac:dyDescent="0.25">
      <c r="B40" s="144"/>
      <c r="C40" s="145"/>
      <c r="D40" s="145"/>
      <c r="E40" s="145"/>
      <c r="F40" s="145"/>
      <c r="G40" s="145"/>
      <c r="H40" s="145"/>
      <c r="I40" s="145"/>
      <c r="J40" s="146"/>
      <c r="K40" s="145"/>
      <c r="L40" s="145"/>
      <c r="M40" s="147"/>
      <c r="N40" s="148"/>
      <c r="O40" s="149"/>
      <c r="P40" s="149"/>
      <c r="Q40" s="149"/>
      <c r="R40" s="149"/>
      <c r="S40" s="148"/>
      <c r="T40" s="149"/>
      <c r="U40" s="149"/>
      <c r="V40" s="148"/>
      <c r="W40" s="149"/>
      <c r="X40" s="149"/>
      <c r="Y40" s="149"/>
      <c r="Z40" s="150"/>
      <c r="AA40" s="151"/>
      <c r="AB40" s="151"/>
      <c r="AC40" s="152"/>
    </row>
    <row r="41" spans="2:29" ht="20.25" customHeight="1" x14ac:dyDescent="0.3">
      <c r="B41" s="153" t="s">
        <v>275</v>
      </c>
      <c r="C41" s="154"/>
      <c r="D41" s="154"/>
      <c r="E41" s="154"/>
      <c r="F41" s="154"/>
      <c r="G41" s="155" t="s">
        <v>276</v>
      </c>
      <c r="H41" s="154"/>
      <c r="I41" s="154"/>
      <c r="J41" s="156"/>
      <c r="K41" s="157"/>
      <c r="L41" s="145" t="s">
        <v>277</v>
      </c>
      <c r="M41" s="157"/>
      <c r="N41" s="158"/>
      <c r="O41" s="157"/>
      <c r="P41" s="157"/>
      <c r="Q41" s="145" t="s">
        <v>278</v>
      </c>
      <c r="R41" s="157"/>
      <c r="S41" s="156"/>
      <c r="T41" s="155" t="s">
        <v>279</v>
      </c>
      <c r="U41" s="159"/>
      <c r="V41" s="158"/>
      <c r="W41" s="154" t="s">
        <v>280</v>
      </c>
      <c r="X41" s="157"/>
      <c r="Y41" s="157"/>
      <c r="Z41" s="157"/>
      <c r="AA41" s="155"/>
      <c r="AB41" s="155"/>
      <c r="AC41" s="160"/>
    </row>
    <row r="42" spans="2:29" ht="20.25" customHeight="1" x14ac:dyDescent="0.25">
      <c r="B42" s="161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0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62"/>
      <c r="AA42" s="163"/>
      <c r="AB42" s="163"/>
      <c r="AC42" s="152"/>
    </row>
    <row r="43" spans="2:29" ht="20.25" customHeight="1" x14ac:dyDescent="0.25">
      <c r="B43" s="231" t="s">
        <v>299</v>
      </c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3"/>
    </row>
    <row r="44" spans="2:29" ht="20.25" customHeight="1" x14ac:dyDescent="0.25">
      <c r="B44" s="234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6"/>
    </row>
    <row r="45" spans="2:29" ht="20.25" customHeight="1" thickBot="1" x14ac:dyDescent="0.3">
      <c r="B45" s="216" t="s">
        <v>300</v>
      </c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8"/>
    </row>
    <row r="46" spans="2:29" ht="20.25" customHeight="1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</row>
  </sheetData>
  <mergeCells count="78">
    <mergeCell ref="B5:D5"/>
    <mergeCell ref="E5:K5"/>
    <mergeCell ref="L5:O5"/>
    <mergeCell ref="P5:W5"/>
    <mergeCell ref="Y5:AC5"/>
    <mergeCell ref="B2:AC3"/>
    <mergeCell ref="B4:H4"/>
    <mergeCell ref="J4:K4"/>
    <mergeCell ref="L4:X4"/>
    <mergeCell ref="Z4:AC4"/>
    <mergeCell ref="G6:J6"/>
    <mergeCell ref="O6:AC6"/>
    <mergeCell ref="J20:K20"/>
    <mergeCell ref="R20:U20"/>
    <mergeCell ref="V20:W20"/>
    <mergeCell ref="E20:G20"/>
    <mergeCell ref="O20:Q20"/>
    <mergeCell ref="AA20:AC20"/>
    <mergeCell ref="B8:G8"/>
    <mergeCell ref="H8:AC8"/>
    <mergeCell ref="B10:N10"/>
    <mergeCell ref="O10:R10"/>
    <mergeCell ref="T10:AC10"/>
    <mergeCell ref="B22:AC22"/>
    <mergeCell ref="B24:AC24"/>
    <mergeCell ref="B13:AC13"/>
    <mergeCell ref="Q14:U14"/>
    <mergeCell ref="V14:AC14"/>
    <mergeCell ref="B18:AC18"/>
    <mergeCell ref="B25:AC26"/>
    <mergeCell ref="B31:F31"/>
    <mergeCell ref="K31:M31"/>
    <mergeCell ref="P31:Q31"/>
    <mergeCell ref="B28:AC28"/>
    <mergeCell ref="B30:AC30"/>
    <mergeCell ref="P34:T34"/>
    <mergeCell ref="U34:W34"/>
    <mergeCell ref="O32:AC32"/>
    <mergeCell ref="B33:F33"/>
    <mergeCell ref="G33:I33"/>
    <mergeCell ref="J33:L33"/>
    <mergeCell ref="M33:O33"/>
    <mergeCell ref="P33:T33"/>
    <mergeCell ref="U33:W33"/>
    <mergeCell ref="X33:Z33"/>
    <mergeCell ref="AA33:AC33"/>
    <mergeCell ref="Q38:Y38"/>
    <mergeCell ref="AA38:AC38"/>
    <mergeCell ref="X34:Z34"/>
    <mergeCell ref="AA34:AC34"/>
    <mergeCell ref="B35:F35"/>
    <mergeCell ref="G35:I35"/>
    <mergeCell ref="J35:L35"/>
    <mergeCell ref="M35:O35"/>
    <mergeCell ref="P35:T35"/>
    <mergeCell ref="U35:W35"/>
    <mergeCell ref="X35:Z35"/>
    <mergeCell ref="AA35:AC35"/>
    <mergeCell ref="B34:F34"/>
    <mergeCell ref="G34:I34"/>
    <mergeCell ref="J34:L34"/>
    <mergeCell ref="M34:O34"/>
    <mergeCell ref="B45:AC45"/>
    <mergeCell ref="B9:AC9"/>
    <mergeCell ref="B6:F6"/>
    <mergeCell ref="K6:N6"/>
    <mergeCell ref="B39:L39"/>
    <mergeCell ref="N39:P39"/>
    <mergeCell ref="Q39:Y39"/>
    <mergeCell ref="AA39:AC39"/>
    <mergeCell ref="B43:AC43"/>
    <mergeCell ref="B44:AC44"/>
    <mergeCell ref="B36:AC36"/>
    <mergeCell ref="B37:L37"/>
    <mergeCell ref="N37:P37"/>
    <mergeCell ref="Q37:Y37"/>
    <mergeCell ref="B38:L38"/>
    <mergeCell ref="N38:P38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Bd!$B:$B</xm:f>
          </x14:formula1>
          <xm:sqref>Z4:AC4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11"/>
  <dimension ref="A1:S12"/>
  <sheetViews>
    <sheetView workbookViewId="0"/>
  </sheetViews>
  <sheetFormatPr defaultRowHeight="15" x14ac:dyDescent="0.25"/>
  <cols>
    <col min="1" max="1" width="8.85546875" bestFit="1" customWidth="1"/>
    <col min="2" max="2" width="21.42578125" bestFit="1" customWidth="1"/>
    <col min="3" max="3" width="17.85546875" bestFit="1" customWidth="1"/>
    <col min="4" max="4" width="29" bestFit="1" customWidth="1"/>
    <col min="5" max="5" width="27.42578125" bestFit="1" customWidth="1"/>
    <col min="6" max="6" width="23.42578125" bestFit="1" customWidth="1"/>
    <col min="7" max="7" width="14" bestFit="1" customWidth="1"/>
    <col min="8" max="8" width="57" bestFit="1" customWidth="1"/>
    <col min="9" max="9" width="16.85546875" style="29" bestFit="1" customWidth="1"/>
    <col min="10" max="10" width="23.140625" style="29" bestFit="1" customWidth="1"/>
    <col min="11" max="11" width="21.42578125" bestFit="1" customWidth="1"/>
    <col min="12" max="12" width="29.140625" bestFit="1" customWidth="1"/>
    <col min="13" max="13" width="21.28515625" bestFit="1" customWidth="1"/>
    <col min="14" max="14" width="23.85546875" bestFit="1" customWidth="1"/>
    <col min="15" max="15" width="19.7109375" bestFit="1" customWidth="1"/>
    <col min="16" max="16" width="22.42578125" bestFit="1" customWidth="1"/>
    <col min="17" max="17" width="26.28515625" style="29" bestFit="1" customWidth="1"/>
    <col min="18" max="18" width="9.5703125" bestFit="1" customWidth="1"/>
    <col min="19" max="19" width="17.5703125" bestFit="1" customWidth="1"/>
  </cols>
  <sheetData>
    <row r="1" spans="1:19" x14ac:dyDescent="0.25">
      <c r="A1" t="s">
        <v>222</v>
      </c>
      <c r="B1" t="s">
        <v>60</v>
      </c>
      <c r="C1" t="s">
        <v>43</v>
      </c>
      <c r="D1" t="s">
        <v>44</v>
      </c>
      <c r="E1" t="s">
        <v>45</v>
      </c>
      <c r="F1" t="s">
        <v>62</v>
      </c>
      <c r="G1" t="s">
        <v>217</v>
      </c>
      <c r="H1" t="s">
        <v>218</v>
      </c>
      <c r="I1" t="s">
        <v>231</v>
      </c>
      <c r="J1" t="s">
        <v>228</v>
      </c>
      <c r="K1" t="s">
        <v>239</v>
      </c>
      <c r="L1" t="s">
        <v>240</v>
      </c>
      <c r="M1" t="s">
        <v>243</v>
      </c>
      <c r="N1" t="s">
        <v>235</v>
      </c>
      <c r="O1" t="s">
        <v>236</v>
      </c>
      <c r="P1" t="s">
        <v>237</v>
      </c>
      <c r="Q1" t="s">
        <v>241</v>
      </c>
      <c r="R1" t="s">
        <v>250</v>
      </c>
      <c r="S1" t="s">
        <v>254</v>
      </c>
    </row>
    <row r="2" spans="1:19" x14ac:dyDescent="0.25">
      <c r="A2">
        <v>202220</v>
      </c>
      <c r="B2" t="s">
        <v>9</v>
      </c>
      <c r="C2" t="s">
        <v>70</v>
      </c>
      <c r="D2" t="s">
        <v>72</v>
      </c>
      <c r="E2" t="s">
        <v>220</v>
      </c>
      <c r="F2" t="s">
        <v>224</v>
      </c>
      <c r="G2" t="s">
        <v>216</v>
      </c>
      <c r="H2" t="s">
        <v>224</v>
      </c>
      <c r="I2" s="29">
        <v>44900.463852430556</v>
      </c>
      <c r="J2" s="29">
        <v>44900.463194444441</v>
      </c>
      <c r="K2" t="s">
        <v>319</v>
      </c>
      <c r="L2" t="s">
        <v>320</v>
      </c>
      <c r="M2" t="s">
        <v>246</v>
      </c>
      <c r="N2" t="s">
        <v>224</v>
      </c>
      <c r="O2" t="s">
        <v>224</v>
      </c>
      <c r="P2" t="s">
        <v>224</v>
      </c>
      <c r="Q2" s="29">
        <v>44900.497916666667</v>
      </c>
      <c r="R2" t="s">
        <v>252</v>
      </c>
      <c r="S2">
        <v>3.4722222226264421E-2</v>
      </c>
    </row>
    <row r="3" spans="1:19" x14ac:dyDescent="0.25">
      <c r="A3">
        <v>202219</v>
      </c>
      <c r="B3" t="s">
        <v>20</v>
      </c>
      <c r="C3" t="s">
        <v>143</v>
      </c>
      <c r="D3" t="s">
        <v>166</v>
      </c>
      <c r="E3" t="s">
        <v>220</v>
      </c>
      <c r="F3" t="s">
        <v>314</v>
      </c>
      <c r="G3" t="s">
        <v>216</v>
      </c>
      <c r="H3" t="s">
        <v>315</v>
      </c>
      <c r="I3" s="29">
        <v>44896.444399189815</v>
      </c>
      <c r="J3" s="29">
        <v>44896.443055555559</v>
      </c>
      <c r="K3" t="s">
        <v>318</v>
      </c>
      <c r="L3" t="s">
        <v>318</v>
      </c>
      <c r="M3" t="s">
        <v>246</v>
      </c>
      <c r="N3" t="s">
        <v>318</v>
      </c>
      <c r="O3" t="s">
        <v>318</v>
      </c>
      <c r="P3" t="s">
        <v>318</v>
      </c>
      <c r="Q3" s="29">
        <v>44900.495138888888</v>
      </c>
      <c r="R3" t="s">
        <v>251</v>
      </c>
      <c r="S3">
        <v>4.0520833333284827</v>
      </c>
    </row>
    <row r="4" spans="1:19" x14ac:dyDescent="0.25">
      <c r="A4">
        <v>202224</v>
      </c>
      <c r="B4" t="s">
        <v>32</v>
      </c>
      <c r="C4" t="s">
        <v>70</v>
      </c>
      <c r="D4" t="s">
        <v>76</v>
      </c>
      <c r="E4" t="s">
        <v>220</v>
      </c>
      <c r="F4" t="s">
        <v>224</v>
      </c>
      <c r="G4" t="s">
        <v>233</v>
      </c>
      <c r="H4" t="s">
        <v>224</v>
      </c>
      <c r="I4" s="29">
        <v>44900.485192361113</v>
      </c>
      <c r="J4" s="29">
        <v>44900.484722222223</v>
      </c>
      <c r="K4" t="s">
        <v>225</v>
      </c>
      <c r="L4" t="s">
        <v>225</v>
      </c>
      <c r="M4" t="s">
        <v>245</v>
      </c>
      <c r="N4" t="s">
        <v>225</v>
      </c>
      <c r="O4" t="s">
        <v>226</v>
      </c>
      <c r="P4" t="s">
        <v>317</v>
      </c>
      <c r="Q4" s="29">
        <v>44900.489583333336</v>
      </c>
      <c r="R4" t="s">
        <v>253</v>
      </c>
      <c r="S4">
        <v>4.8611111124046147E-3</v>
      </c>
    </row>
    <row r="5" spans="1:19" x14ac:dyDescent="0.25">
      <c r="A5">
        <v>202221</v>
      </c>
      <c r="B5" t="s">
        <v>32</v>
      </c>
      <c r="C5" t="s">
        <v>70</v>
      </c>
      <c r="D5" t="s">
        <v>72</v>
      </c>
      <c r="E5" t="s">
        <v>220</v>
      </c>
      <c r="F5" t="s">
        <v>224</v>
      </c>
      <c r="G5" t="s">
        <v>233</v>
      </c>
      <c r="H5" t="s">
        <v>224</v>
      </c>
      <c r="I5" s="29">
        <v>44900.46540277778</v>
      </c>
      <c r="J5" s="29">
        <v>44900.464583333334</v>
      </c>
      <c r="K5" t="s">
        <v>224</v>
      </c>
      <c r="L5" t="s">
        <v>224</v>
      </c>
      <c r="M5" t="s">
        <v>245</v>
      </c>
      <c r="N5" t="s">
        <v>224</v>
      </c>
      <c r="O5" t="s">
        <v>224</v>
      </c>
      <c r="P5" t="s">
        <v>316</v>
      </c>
      <c r="Q5" s="29">
        <v>44900.47152777778</v>
      </c>
      <c r="R5" t="s">
        <v>253</v>
      </c>
      <c r="S5">
        <v>6.9444444452528842E-3</v>
      </c>
    </row>
    <row r="6" spans="1:19" x14ac:dyDescent="0.25">
      <c r="A6">
        <v>202218</v>
      </c>
      <c r="B6" t="s">
        <v>33</v>
      </c>
      <c r="C6" t="s">
        <v>70</v>
      </c>
      <c r="D6" t="s">
        <v>69</v>
      </c>
      <c r="E6" t="s">
        <v>221</v>
      </c>
      <c r="F6" t="s">
        <v>224</v>
      </c>
      <c r="G6" t="s">
        <v>233</v>
      </c>
      <c r="H6" t="s">
        <v>224</v>
      </c>
      <c r="I6" s="29">
        <v>44895.690095486112</v>
      </c>
      <c r="J6" s="29">
        <v>44895.689583333333</v>
      </c>
      <c r="K6" t="s">
        <v>224</v>
      </c>
      <c r="L6" t="s">
        <v>224</v>
      </c>
      <c r="M6" t="s">
        <v>313</v>
      </c>
      <c r="N6" t="s">
        <v>224</v>
      </c>
      <c r="O6" t="s">
        <v>224</v>
      </c>
      <c r="P6" t="s">
        <v>224</v>
      </c>
      <c r="Q6" s="29">
        <v>44895.695833333331</v>
      </c>
      <c r="R6" t="s">
        <v>253</v>
      </c>
      <c r="S6">
        <v>6.2499999985448085E-3</v>
      </c>
    </row>
    <row r="7" spans="1:19" x14ac:dyDescent="0.25">
      <c r="A7">
        <v>202213</v>
      </c>
      <c r="B7" t="s">
        <v>18</v>
      </c>
      <c r="C7" t="s">
        <v>70</v>
      </c>
      <c r="D7" t="s">
        <v>137</v>
      </c>
      <c r="E7" t="s">
        <v>220</v>
      </c>
      <c r="F7" t="s">
        <v>225</v>
      </c>
      <c r="G7" t="s">
        <v>216</v>
      </c>
      <c r="H7" t="s">
        <v>224</v>
      </c>
      <c r="I7" s="29">
        <v>44895.60751134259</v>
      </c>
      <c r="J7" s="29">
        <v>44895.606249999997</v>
      </c>
      <c r="K7" t="s">
        <v>309</v>
      </c>
      <c r="L7" t="s">
        <v>310</v>
      </c>
      <c r="M7" t="s">
        <v>245</v>
      </c>
      <c r="N7" t="s">
        <v>311</v>
      </c>
      <c r="O7" t="s">
        <v>224</v>
      </c>
      <c r="P7" t="s">
        <v>224</v>
      </c>
      <c r="Q7" s="29">
        <v>44895.671527777777</v>
      </c>
      <c r="R7" t="s">
        <v>253</v>
      </c>
      <c r="S7">
        <v>6.5277777779556345E-2</v>
      </c>
    </row>
    <row r="8" spans="1:19" x14ac:dyDescent="0.25">
      <c r="A8">
        <v>202212</v>
      </c>
      <c r="B8" t="s">
        <v>26</v>
      </c>
      <c r="C8" t="s">
        <v>70</v>
      </c>
      <c r="D8" t="s">
        <v>74</v>
      </c>
      <c r="E8" t="s">
        <v>220</v>
      </c>
      <c r="F8" t="s">
        <v>307</v>
      </c>
      <c r="G8" t="s">
        <v>215</v>
      </c>
      <c r="H8" t="s">
        <v>308</v>
      </c>
      <c r="I8" s="29">
        <v>44895.555702430553</v>
      </c>
      <c r="J8" s="29">
        <v>44895.554861111108</v>
      </c>
      <c r="K8" t="s">
        <v>224</v>
      </c>
      <c r="L8" t="s">
        <v>224</v>
      </c>
      <c r="M8" t="s">
        <v>246</v>
      </c>
      <c r="N8" t="s">
        <v>224</v>
      </c>
      <c r="O8" t="s">
        <v>224</v>
      </c>
      <c r="P8" t="s">
        <v>224</v>
      </c>
      <c r="R8" t="s">
        <v>253</v>
      </c>
    </row>
    <row r="9" spans="1:19" x14ac:dyDescent="0.25">
      <c r="A9">
        <v>202213</v>
      </c>
      <c r="B9" t="s">
        <v>18</v>
      </c>
      <c r="C9" t="s">
        <v>70</v>
      </c>
      <c r="D9" t="s">
        <v>137</v>
      </c>
      <c r="E9" t="s">
        <v>220</v>
      </c>
      <c r="F9" t="s">
        <v>225</v>
      </c>
      <c r="G9" t="s">
        <v>216</v>
      </c>
      <c r="H9" t="s">
        <v>224</v>
      </c>
      <c r="I9" s="29">
        <v>44895.60751134259</v>
      </c>
      <c r="J9" s="29">
        <v>44895.606249999997</v>
      </c>
      <c r="K9" t="s">
        <v>312</v>
      </c>
      <c r="L9" t="s">
        <v>312</v>
      </c>
      <c r="M9" t="s">
        <v>312</v>
      </c>
      <c r="N9" t="s">
        <v>312</v>
      </c>
      <c r="O9" t="s">
        <v>312</v>
      </c>
      <c r="P9" t="s">
        <v>312</v>
      </c>
      <c r="Q9" s="29">
        <v>0</v>
      </c>
      <c r="R9" t="s">
        <v>312</v>
      </c>
      <c r="S9">
        <v>-44895.606249999997</v>
      </c>
    </row>
    <row r="10" spans="1:19" x14ac:dyDescent="0.25">
      <c r="A10">
        <v>20229</v>
      </c>
      <c r="B10" t="s">
        <v>25</v>
      </c>
      <c r="C10" t="s">
        <v>70</v>
      </c>
      <c r="D10" t="s">
        <v>162</v>
      </c>
      <c r="E10" t="s">
        <v>220</v>
      </c>
      <c r="F10" t="s">
        <v>256</v>
      </c>
      <c r="G10" t="s">
        <v>215</v>
      </c>
      <c r="H10" t="s">
        <v>257</v>
      </c>
      <c r="I10" s="29">
        <v>44893.363442939815</v>
      </c>
      <c r="J10" s="29">
        <v>44893.362500000003</v>
      </c>
      <c r="K10" t="s">
        <v>258</v>
      </c>
      <c r="L10" t="s">
        <v>259</v>
      </c>
      <c r="M10" t="s">
        <v>245</v>
      </c>
      <c r="N10" t="s">
        <v>260</v>
      </c>
      <c r="O10" t="s">
        <v>261</v>
      </c>
      <c r="P10" t="s">
        <v>262</v>
      </c>
      <c r="Q10" s="29">
        <v>44893.365277777775</v>
      </c>
      <c r="R10" t="s">
        <v>253</v>
      </c>
      <c r="S10">
        <v>2.7777777722803876E-3</v>
      </c>
    </row>
    <row r="11" spans="1:19" x14ac:dyDescent="0.25">
      <c r="A11">
        <v>20225</v>
      </c>
      <c r="B11" t="s">
        <v>25</v>
      </c>
      <c r="C11" t="s">
        <v>79</v>
      </c>
      <c r="D11" t="s">
        <v>78</v>
      </c>
      <c r="E11" t="s">
        <v>219</v>
      </c>
      <c r="F11" t="s">
        <v>232</v>
      </c>
      <c r="G11" t="s">
        <v>233</v>
      </c>
      <c r="H11" t="s">
        <v>224</v>
      </c>
      <c r="I11" s="29">
        <v>44891.486014814815</v>
      </c>
      <c r="J11" s="29">
        <v>44890.48541666667</v>
      </c>
      <c r="K11" t="s">
        <v>227</v>
      </c>
      <c r="L11" t="s">
        <v>227</v>
      </c>
      <c r="M11" t="s">
        <v>248</v>
      </c>
      <c r="N11" t="s">
        <v>227</v>
      </c>
      <c r="O11" t="s">
        <v>227</v>
      </c>
      <c r="P11" t="s">
        <v>227</v>
      </c>
      <c r="Q11" s="29">
        <v>44891.575694444444</v>
      </c>
      <c r="R11" t="s">
        <v>253</v>
      </c>
      <c r="S11">
        <v>1.0902777777737356</v>
      </c>
    </row>
    <row r="12" spans="1:19" x14ac:dyDescent="0.25">
      <c r="A12">
        <v>20226</v>
      </c>
      <c r="B12" t="s">
        <v>27</v>
      </c>
      <c r="C12" t="s">
        <v>70</v>
      </c>
      <c r="D12" t="s">
        <v>152</v>
      </c>
      <c r="E12" t="s">
        <v>219</v>
      </c>
      <c r="F12" t="s">
        <v>229</v>
      </c>
      <c r="G12" t="s">
        <v>216</v>
      </c>
      <c r="H12" t="s">
        <v>230</v>
      </c>
      <c r="I12" s="29">
        <v>44891.50847685185</v>
      </c>
      <c r="J12" s="29">
        <v>44890.507638888892</v>
      </c>
      <c r="K12" t="s">
        <v>255</v>
      </c>
      <c r="L12" t="s">
        <v>255</v>
      </c>
      <c r="M12" t="s">
        <v>246</v>
      </c>
      <c r="N12" t="s">
        <v>255</v>
      </c>
      <c r="O12" t="s">
        <v>255</v>
      </c>
      <c r="P12" t="s">
        <v>255</v>
      </c>
      <c r="Q12" s="29">
        <v>44921.574305555558</v>
      </c>
      <c r="R12" t="s">
        <v>253</v>
      </c>
      <c r="S12">
        <v>31.066666666665697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7 8 9 5 3 7 a - 1 0 9 8 - 4 5 6 6 - 8 7 2 a - 1 8 b 5 9 e 0 d 8 2 6 1 "   x m l n s = " h t t p : / / s c h e m a s . m i c r o s o f t . c o m / D a t a M a s h u p " > A A A A A K M E A A B Q S w M E F A A C A A g A d l + F V e C c w g O n A A A A + A A A A B I A H A B D b 2 5 m a W c v U G F j a 2 F n Z S 5 4 b W w g o h g A K K A U A A A A A A A A A A A A A A A A A A A A A A A A A A A A h Y / N C o J A G E V f R W b v / J h G y O c I t U 2 I g m g 7 6 K R D O o o z N r 5 b i x 6 p V 0 g o q 1 3 L e z k X z n 3 c 7 p C O T e 1 d Z W 9 U q x P E M E W e 1 H l b K F 0 m a L B n f 4 V S D j u R X 0 Q p v Q n W J h 6 N S l B l b R c T 4 p z D b o H b v i Q B p Y y c s u 0 h r 2 Q j f K W N F T q X 6 L M q / q 8 Q h + N L h g c 4 p D i M o h C z J Q M y 1 5 A p / U W C y R h T I D 8 l b I b a D r 3 k n f X X e y B z B P J + w Z 9 Q S w M E F A A C A A g A d l + F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Z f h V W K J i / k m g E A A H g D A A A T A B w A R m 9 y b X V s Y X M v U 2 V j d G l v b j E u b S C i G A A o o B Q A A A A A A A A A A A A A A A A A A A A A A A A A A A B 9 U s 1 q G 0 E M v h v 8 D m I L w Q b j 0 h B 6 C T m E r Y s N b R K 6 C z m E H L Q z c j N k d u T O a E O C 8 c O U H k I f o E + w L 5 b Z d c j f O J 2 L Q N / 3 S f q k C a T E s I N i G z 8 d D g f D Q b h C T x o q 7 e n n P h y B J R k O I L 6 v 7 I R i Y n a r y E 7 z x n t y c s 7 + u m K + H o 3 X F y d Y 0 1 G 2 F W a X m 4 u 8 E z i 5 n G z 1 H 7 I c K 2 r v 0 V 5 x g D P P N d 8 Y z S G L N U u s L E 3 7 n N C c U J M P o 7 7 h + E l d m h X D s R X y q P l Z V H p 0 Y c m + z t k 2 t S v v V h R G 7 / a a r N f Z i Z / C a Z F N Y O H k 8 8 G 0 U 2 w m s M 4 K t k Y Z w d g 1 g h L T I H Q r P f a N F d o k + 7 3 9 / a s x D j / O Y l h F + 0 4 4 I R V G G m z v 2 z 8 p 9 I W C 8 q b H u i G j n R o T 0 g 8 y T h l N u 8 Y 6 r Q L 5 m / e q o y D s w Z w 9 b v 3 2 s E Y h M T U l F I 1 w h n G 3 u J t J S z L C s O g G M U u j u i O 8 7 Z h j E / A l J X U z C y t S B q 3 R 8 c j Q C 9 K N x U v u t r R w Q X y H / a P w n 2 V E F K T 9 q 1 y c I e W 9 M R 2 / q b J N e N H u l f F C U J q 0 S M m C F u b + c W d P B N f U F f n N Z j w c G L f 7 6 x 4 + A F B L A Q I t A B Q A A g A I A H Z f h V X g n M I D p w A A A P g A A A A S A A A A A A A A A A A A A A A A A A A A A A B D b 2 5 m a W c v U G F j a 2 F n Z S 5 4 b W x Q S w E C L Q A U A A I A C A B 2 X 4 V V D 8 r p q 6 Q A A A D p A A A A E w A A A A A A A A A A A A A A A A D z A A A A W 0 N v b n R l b n R f V H l w Z X N d L n h t b F B L A Q I t A B Q A A g A I A H Z f h V W K J i / k m g E A A H g D A A A T A A A A A A A A A A A A A A A A A O Q B A A B G b 3 J t d W x h c y 9 T Z W N 0 a W 9 u M S 5 t U E s F B g A A A A A D A A M A w g A A A M s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g U A A A A A A A A F h Q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J k c m V n M j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D b 2 x 1 b W 5 O Y W 1 l c y I g V m F s d W U 9 I n N b J n F 1 b 3 Q 7 T n I u I E 9 T J n F 1 b 3 Q 7 L C Z x d W 9 0 O 1 N v b G l j a X R h b n R l J n F 1 b 3 Q 7 L C Z x d W 9 0 O 0 x v Y 2 F s J n F 1 b 3 Q 7 L C Z x d W 9 0 O 0 3 D o X F 1 a W 5 h L 0 V x d W l w Y W 1 l b n R v J n F 1 b 3 Q 7 L C Z x d W 9 0 O 1 N p d H V h w 6 f D o 2 8 m c X V v d D s s J n F 1 b 3 Q 7 R G V z Y 3 J p w 6 f D o 2 8 g U H J v Y m x l b W E m c X V v d D s s J n F 1 b 3 Q 7 U m V p b m N p Z G V u d G U m c X V v d D s s J n F 1 b 3 Q 7 T 2 J z Z X J 2 Y c O n w 6 N v J n F 1 b 3 Q 7 L C Z x d W 9 0 O 0 R h d G E g X H U w M D I 2 I E h v c m E g T 1 M m c X V v d D s s J n F 1 b 3 Q 7 R G F 0 Y S B c d T A w M j Y g S G 9 y Y S B k Y S B Q Y X J h Z G E m c X V v d D s s J n F 1 b 3 Q 7 R G V m Z W l 0 b y B J Z G V u d G l m a W N h Z G 8 m c X V v d D s s J n F 1 b 3 Q 7 Q 2 F 1 c 2 E g S W R l b n R p Z m l j Y W R h J n F 1 b 3 Q 7 L C Z x d W 9 0 O 0 V z c G V j a W F s a W R h Z G U g Q 2 F 1 c 2 E m c X V v d D s s J n F 1 b 3 Q 7 U 2 9 s d c O n w 6 N v J n F 1 b 3 Q 7 L C Z x d W 9 0 O 0 l u c 3 R y d c O n w 7 V l c y Z x d W 9 0 O y w m c X V v d D t P Y n N l c n Z h w 6 f D t W V z I H T D q W N u a W N h c y Z x d W 9 0 O y w m c X V v d D t E Y X R h I F x 1 M D A y N i B I b 3 J h I G R h I E N v b m N s d X P D o 2 8 m c X V v d D s s J n F 1 b 3 Q 7 U 3 R h d H V z J n F 1 b 3 Q 7 L C Z x d W 9 0 O 1 R v d G F s I E h y I F B h c m F k Y X M m c X V v d D t d I i A v P j x F b n R y e S B U e X B l P S J G a W x s R X J y b 3 J D b 2 R l I i B W Y W x 1 Z T 0 i c 1 V u a 2 5 v d 2 4 i I C 8 + P E V u d H J 5 I F R 5 c G U 9 I k Z p b G x M Y X N 0 V X B k Y X R l Z C I g V m F s d W U 9 I m Q y M D I y L T E y L T A 1 V D E 0 O j U 5 O j M x L j k 3 M D M w N z Z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Q b G F u a W x o Y T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k Z p b G x D b 2 x 1 b W 5 U e X B l c y I g V m F s d W U 9 I n N B d 1 l H Q m d Z R 0 J n W U h C d 1 l H Q m d Z R 0 J n Y 0 d C U T 0 9 I i A v P j x F b n R y e S B U e X B l P S J G a W x s R X J y b 3 J D b 3 V u d C I g V m F s d W U 9 I m w x I i A v P j x F b n R y e S B U e X B l P S J G a W x s U 3 R h d H V z I i B W Y W x 1 Z T 0 i c 0 N v b X B s Z X R l I i A v P j x F b n R y e S B U e X B l P S J R d W V y e U l E I i B W Y W x 1 Z T 0 i c z Q 4 Y W J i M j Y y L W Y 2 N z E t N D Q 5 N i 0 4 O T U x L W Q 4 N W R l M G Q 2 M D M 2 M i I g L z 4 8 R W 5 0 c n k g V H l w Z T 0 i R m l s b E N v d W 5 0 I i B W Y W x 1 Z T 0 i b D E w N D g 1 N z Q i I C 8 + P E V u d H J 5 I F R 5 c G U 9 I k Z p b G x U Y X J n Z X Q i I F Z h b H V l P S J z Y m R y Z W c y X z E i I C 8 + P E V u d H J 5 I F R 5 c G U 9 I l J l b G F 0 a W 9 u c 2 h p c E l u Z m 9 D b 2 5 0 Y W l u Z X I i I F Z h b H V l P S J z e y Z x d W 9 0 O 2 N v b H V t b k N v d W 5 0 J n F 1 b 3 Q 7 O j E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Z H J l Z z I v V G l w b y B B b H R l c m F k b y 5 7 T n I u I E 9 T L D B 9 J n F 1 b 3 Q 7 L C Z x d W 9 0 O 1 N l Y 3 R p b 2 4 x L 2 J k c m V n M i 9 U a X B v I E F s d G V y Y W R v L n t T b 2 x p Y 2 l 0 Y W 5 0 Z S w x f S Z x d W 9 0 O y w m c X V v d D t T Z W N 0 a W 9 u M S 9 i Z H J l Z z I v V G l w b y B B b H R l c m F k b y 5 7 T G 9 j Y W w s M n 0 m c X V v d D s s J n F 1 b 3 Q 7 U 2 V j d G l v b j E v Y m R y Z W c y L 1 R p c G 8 g Q W x 0 Z X J h Z G 8 u e 0 3 D o X F 1 a W 5 h L 0 V x d W l w Y W 1 l b n R v L D N 9 J n F 1 b 3 Q 7 L C Z x d W 9 0 O 1 N l Y 3 R p b 2 4 x L 2 J k c m V n M i 9 U a X B v I E F s d G V y Y W R v L n t T a X R 1 Y c O n w 6 N v L D R 9 J n F 1 b 3 Q 7 L C Z x d W 9 0 O 1 N l Y 3 R p b 2 4 x L 2 J k c m V n M i 9 U a X B v I E F s d G V y Y W R v L n t E Z X N j c m n D p 8 O j b y B Q c m 9 i b G V t Y S w 1 f S Z x d W 9 0 O y w m c X V v d D t T Z W N 0 a W 9 u M S 9 i Z H J l Z z I v V G l w b y B B b H R l c m F k b y 5 7 U m V p b m N p Z G V u d G U s N n 0 m c X V v d D s s J n F 1 b 3 Q 7 U 2 V j d G l v b j E v Y m R y Z W c y L 1 R p c G 8 g Q W x 0 Z X J h Z G 8 u e 0 9 i c 2 V y d m H D p 8 O j b y w 3 f S Z x d W 9 0 O y w m c X V v d D t T Z W N 0 a W 9 u M S 9 i Z H J l Z z I v V G l w b y B B b H R l c m F k b y 5 7 R G F 0 Y S B c d T A w M j Y g S G 9 y Y S B P U y w 4 f S Z x d W 9 0 O y w m c X V v d D t T Z W N 0 a W 9 u M S 9 i Z H J l Z z I v V G l w b y B B b H R l c m F k b y 5 7 R G F 0 Y S B c d T A w M j Y g S G 9 y Y S B k Y S B Q Y X J h Z G E s O X 0 m c X V v d D s s J n F 1 b 3 Q 7 U 2 V j d G l v b j E v Y m R y Z W c y L 1 R p c G 8 g Q W x 0 Z X J h Z G 8 u e 0 R l Z m V p d G 8 g S W R l b n R p Z m l j Y W R v L D E w f S Z x d W 9 0 O y w m c X V v d D t T Z W N 0 a W 9 u M S 9 i Z H J l Z z I v V G l w b y B B b H R l c m F k b y 5 7 Q 2 F 1 c 2 E g S W R l b n R p Z m l j Y W R h L D E x f S Z x d W 9 0 O y w m c X V v d D t T Z W N 0 a W 9 u M S 9 i Z H J l Z z I v V G l w b y B B b H R l c m F k b y 5 7 R X N w Z W N p Y W x p Z G F k Z S B D Y X V z Y S w x M n 0 m c X V v d D s s J n F 1 b 3 Q 7 U 2 V j d G l v b j E v Y m R y Z W c y L 1 R p c G 8 g Q W x 0 Z X J h Z G 8 u e 1 N v b H X D p 8 O j b y w x M 3 0 m c X V v d D s s J n F 1 b 3 Q 7 U 2 V j d G l v b j E v Y m R y Z W c y L 1 R p c G 8 g Q W x 0 Z X J h Z G 8 u e 0 l u c 3 R y d c O n w 7 V l c y w x N H 0 m c X V v d D s s J n F 1 b 3 Q 7 U 2 V j d G l v b j E v Y m R y Z W c y L 1 R p c G 8 g Q W x 0 Z X J h Z G 8 u e 0 9 i c 2 V y d m H D p 8 O 1 Z X M g d M O p Y 2 5 p Y 2 F z L D E 1 f S Z x d W 9 0 O y w m c X V v d D t T Z W N 0 a W 9 u M S 9 i Z H J l Z z I v V G l w b y B B b H R l c m F k b y 5 7 R G F 0 Y S B c d T A w M j Y g S G 9 y Y S B k Y S B D b 2 5 j b H V z w 6 N v L D E 2 f S Z x d W 9 0 O y w m c X V v d D t T Z W N 0 a W 9 u M S 9 i Z H J l Z z I v V G l w b y B B b H R l c m F k b y 5 7 U 3 R h d H V z L D E 3 f S Z x d W 9 0 O y w m c X V v d D t T Z W N 0 a W 9 u M S 9 i Z H J l Z z I v V G l w b y B B b H R l c m F k b y 5 7 V G 9 0 Y W w g S H I g U G F y Y W R h c y w x O H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2 J k c m V n M i 9 U a X B v I E F s d G V y Y W R v L n t O c i 4 g T 1 M s M H 0 m c X V v d D s s J n F 1 b 3 Q 7 U 2 V j d G l v b j E v Y m R y Z W c y L 1 R p c G 8 g Q W x 0 Z X J h Z G 8 u e 1 N v b G l j a X R h b n R l L D F 9 J n F 1 b 3 Q 7 L C Z x d W 9 0 O 1 N l Y 3 R p b 2 4 x L 2 J k c m V n M i 9 U a X B v I E F s d G V y Y W R v L n t M b 2 N h b C w y f S Z x d W 9 0 O y w m c X V v d D t T Z W N 0 a W 9 u M S 9 i Z H J l Z z I v V G l w b y B B b H R l c m F k b y 5 7 T c O h c X V p b m E v R X F 1 a X B h b W V u d G 8 s M 3 0 m c X V v d D s s J n F 1 b 3 Q 7 U 2 V j d G l v b j E v Y m R y Z W c y L 1 R p c G 8 g Q W x 0 Z X J h Z G 8 u e 1 N p d H V h w 6 f D o 2 8 s N H 0 m c X V v d D s s J n F 1 b 3 Q 7 U 2 V j d G l v b j E v Y m R y Z W c y L 1 R p c G 8 g Q W x 0 Z X J h Z G 8 u e 0 R l c 2 N y a c O n w 6 N v I F B y b 2 J s Z W 1 h L D V 9 J n F 1 b 3 Q 7 L C Z x d W 9 0 O 1 N l Y 3 R p b 2 4 x L 2 J k c m V n M i 9 U a X B v I E F s d G V y Y W R v L n t S Z W l u Y 2 l k Z W 5 0 Z S w 2 f S Z x d W 9 0 O y w m c X V v d D t T Z W N 0 a W 9 u M S 9 i Z H J l Z z I v V G l w b y B B b H R l c m F k b y 5 7 T 2 J z Z X J 2 Y c O n w 6 N v L D d 9 J n F 1 b 3 Q 7 L C Z x d W 9 0 O 1 N l Y 3 R p b 2 4 x L 2 J k c m V n M i 9 U a X B v I E F s d G V y Y W R v L n t E Y X R h I F x 1 M D A y N i B I b 3 J h I E 9 T L D h 9 J n F 1 b 3 Q 7 L C Z x d W 9 0 O 1 N l Y 3 R p b 2 4 x L 2 J k c m V n M i 9 U a X B v I E F s d G V y Y W R v L n t E Y X R h I F x 1 M D A y N i B I b 3 J h I G R h I F B h c m F k Y S w 5 f S Z x d W 9 0 O y w m c X V v d D t T Z W N 0 a W 9 u M S 9 i Z H J l Z z I v V G l w b y B B b H R l c m F k b y 5 7 R G V m Z W l 0 b y B J Z G V u d G l m a W N h Z G 8 s M T B 9 J n F 1 b 3 Q 7 L C Z x d W 9 0 O 1 N l Y 3 R p b 2 4 x L 2 J k c m V n M i 9 U a X B v I E F s d G V y Y W R v L n t D Y X V z Y S B J Z G V u d G l m a W N h Z G E s M T F 9 J n F 1 b 3 Q 7 L C Z x d W 9 0 O 1 N l Y 3 R p b 2 4 x L 2 J k c m V n M i 9 U a X B v I E F s d G V y Y W R v L n t F c 3 B l Y 2 l h b G l k Y W R l I E N h d X N h L D E y f S Z x d W 9 0 O y w m c X V v d D t T Z W N 0 a W 9 u M S 9 i Z H J l Z z I v V G l w b y B B b H R l c m F k b y 5 7 U 2 9 s d c O n w 6 N v L D E z f S Z x d W 9 0 O y w m c X V v d D t T Z W N 0 a W 9 u M S 9 i Z H J l Z z I v V G l w b y B B b H R l c m F k b y 5 7 S W 5 z d H J 1 w 6 f D t W V z L D E 0 f S Z x d W 9 0 O y w m c X V v d D t T Z W N 0 a W 9 u M S 9 i Z H J l Z z I v V G l w b y B B b H R l c m F k b y 5 7 T 2 J z Z X J 2 Y c O n w 7 V l c y B 0 w 6 l j b m l j Y X M s M T V 9 J n F 1 b 3 Q 7 L C Z x d W 9 0 O 1 N l Y 3 R p b 2 4 x L 2 J k c m V n M i 9 U a X B v I E F s d G V y Y W R v L n t E Y X R h I F x 1 M D A y N i B I b 3 J h I G R h I E N v b m N s d X P D o 2 8 s M T Z 9 J n F 1 b 3 Q 7 L C Z x d W 9 0 O 1 N l Y 3 R p b 2 4 x L 2 J k c m V n M i 9 U a X B v I E F s d G V y Y W R v L n t T d G F 0 d X M s M T d 9 J n F 1 b 3 Q 7 L C Z x d W 9 0 O 1 N l Y 3 R p b 2 4 x L 2 J k c m V n M i 9 U a X B v I E F s d G V y Y W R v L n t U b 3 R h b C B I c i B Q Y X J h Z G F z L D E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m R y Z W c y L 0 Z v b n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R y Z W c y L 0 N h Y m U l Q z M l Q T d h b G h v c y U y M F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Z H J l Z z I v V G l w b y U y M E F s d G V y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K S + 5 I f 9 J N O p S D z a K G C j y Y A A A A A A g A A A A A A E G Y A A A A B A A A g A A A A 2 B O q q f a M Q 5 W W Q c 1 j u + F G G M R + z r x c 0 u 4 o 0 7 j d J 9 9 9 Q A s A A A A A D o A A A A A C A A A g A A A A k G T V P E 7 X 4 E o m 5 m g + 0 8 Y a o 3 j 9 t 3 Q M C 5 c E 3 N a K s x L b D 3 R Q A A A A k N y i m P O 1 R 3 M w f W n F A S p 1 o k b N q 0 p f d Q M + R 6 Q H s k W g o D 2 5 L t a 0 B y 1 C t g t U G R 5 n M F D Z i R T W J t 1 A F 2 q D r l j R 1 R p 3 o N l e F c 5 2 R t 3 N u 2 t / i J g 0 B g N A A A A A O d q T 6 g l g X t J t d h 1 M m H b 7 I Y / p Z S r / y K e I i y C r Y j X k Z / R w M H 4 h G c l 1 N D k m p 6 s r x D x H T o E W I P 0 u i s u S r u z 6 e e c R O g = = < / D a t a M a s h u p > 
</file>

<file path=customXml/itemProps1.xml><?xml version="1.0" encoding="utf-8"?>
<ds:datastoreItem xmlns:ds="http://schemas.openxmlformats.org/officeDocument/2006/customXml" ds:itemID="{79CCE828-E98B-4BB2-9CC0-B7129BFAFCB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Index</vt:lpstr>
      <vt:lpstr>Cadastro OSM</vt:lpstr>
      <vt:lpstr>Consulta Status-OSM 2</vt:lpstr>
      <vt:lpstr>Monitoramento OSM</vt:lpstr>
      <vt:lpstr>Bd</vt:lpstr>
      <vt:lpstr>Bd2</vt:lpstr>
      <vt:lpstr>Cadastros</vt:lpstr>
      <vt:lpstr>OSM-STD</vt:lpstr>
      <vt:lpstr>Planilha6</vt:lpstr>
      <vt:lpstr>'Consulta Status-OSM 2'!Area_de_impressao</vt:lpstr>
      <vt:lpstr>'Monitoramento OSM'!Area_de_impressao</vt:lpstr>
      <vt:lpstr>bdreg</vt:lpstr>
      <vt:lpstr>bdreg2</vt:lpstr>
      <vt:lpstr>idosm</vt:lpstr>
      <vt:lpstr>maquina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de Oliveira</dc:creator>
  <cp:lastModifiedBy>Nilson  Garcia</cp:lastModifiedBy>
  <cp:lastPrinted>2023-01-24T15:54:20Z</cp:lastPrinted>
  <dcterms:created xsi:type="dcterms:W3CDTF">2022-11-24T16:05:11Z</dcterms:created>
  <dcterms:modified xsi:type="dcterms:W3CDTF">2023-02-08T10:10:01Z</dcterms:modified>
</cp:coreProperties>
</file>