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K:\Tylco\Engenharia\Custos\SO-Solicitação de orçamento\"/>
    </mc:Choice>
  </mc:AlternateContent>
  <xr:revisionPtr revIDLastSave="0" documentId="13_ncr:1_{37DA40F9-1EC1-4C75-924A-0F2C7B401787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Dados de Entrada" sheetId="5" r:id="rId1"/>
    <sheet name="M11" sheetId="4" r:id="rId2"/>
    <sheet name="Custo Hora" sheetId="3" r:id="rId3"/>
    <sheet name="Material Comprado" sheetId="2" r:id="rId4"/>
  </sheets>
  <externalReferences>
    <externalReference r:id="rId5"/>
  </externalReferences>
  <definedNames>
    <definedName name="_xlnm._FilterDatabase" localSheetId="2" hidden="1">'Custo Hora'!$B$2:$D$2</definedName>
    <definedName name="_xlnm._FilterDatabase" localSheetId="1" hidden="1">'M11'!$A$9:$AJ$80</definedName>
    <definedName name="_xlnm._FilterDatabase" localSheetId="3" hidden="1">'Material Comprado'!$A$2:$E$151</definedName>
    <definedName name="A_Acionadores">#REF!</definedName>
    <definedName name="A_Area">#REF!</definedName>
    <definedName name="A_Bombas">#REF!</definedName>
    <definedName name="A_Compressores">#REF!</definedName>
    <definedName name="A_Diversos">#REF!</definedName>
    <definedName name="A_Diversos_Bulks">#REF!</definedName>
    <definedName name="A_Fornos">#REF!</definedName>
    <definedName name="A_Internos">#REF!</definedName>
    <definedName name="A_Permutadores">#REF!</definedName>
    <definedName name="A_Permutadores_Especiais">#REF!</definedName>
    <definedName name="A_Remarks">#REF!</definedName>
    <definedName name="A_Resfriadores">#REF!</definedName>
    <definedName name="A_Torres">#REF!</definedName>
    <definedName name="A_Torres_Bandeja">#REF!</definedName>
    <definedName name="A_Torres_DuploDiametro">#REF!</definedName>
    <definedName name="A_Torres_Resfriamento">#REF!</definedName>
    <definedName name="A_Vaso_Esfera">#REF!</definedName>
    <definedName name="A_Vaso_Hor_Vert_Reat">#REF!</definedName>
    <definedName name="A_Vaso_TanqueAtm">#REF!</definedName>
    <definedName name="A_Vaso_TanqueConcreto">#REF!</definedName>
    <definedName name="_xlnm.Print_Area" localSheetId="0">'Dados de Entrada'!$C$8:$M$12</definedName>
    <definedName name="_xlnm.Print_Area" localSheetId="1">'M11'!$A$1:$AA$9</definedName>
    <definedName name="Classificação_do_Custo">#REF!</definedName>
    <definedName name="densidade">#REF!</definedName>
    <definedName name="EAP">[1]EAP!$A$12:$O$922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4" l="1"/>
  <c r="I33" i="4"/>
  <c r="H33" i="4" s="1"/>
  <c r="J33" i="4"/>
  <c r="V33" i="4"/>
  <c r="AB35" i="4" l="1"/>
  <c r="K10" i="5" l="1"/>
  <c r="I6" i="5"/>
  <c r="I5" i="5"/>
  <c r="V57" i="4"/>
  <c r="V58" i="4"/>
  <c r="V59" i="4"/>
  <c r="V60" i="4"/>
  <c r="V61" i="4"/>
  <c r="V62" i="4"/>
  <c r="V63" i="4"/>
  <c r="V64" i="4"/>
  <c r="V65" i="4"/>
  <c r="V66" i="4"/>
  <c r="V67" i="4"/>
  <c r="V68" i="4"/>
  <c r="V69" i="4"/>
  <c r="V70" i="4"/>
  <c r="V71" i="4"/>
  <c r="V72" i="4"/>
  <c r="V73" i="4"/>
  <c r="V74" i="4"/>
  <c r="V75" i="4"/>
  <c r="V76" i="4"/>
  <c r="V77" i="4"/>
  <c r="V78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10" i="4"/>
  <c r="D20" i="4" l="1"/>
  <c r="D21" i="4"/>
  <c r="D22" i="4"/>
  <c r="D23" i="4"/>
  <c r="D24" i="4"/>
  <c r="D25" i="4"/>
  <c r="D26" i="4"/>
  <c r="D27" i="4"/>
  <c r="D28" i="4"/>
  <c r="D29" i="4"/>
  <c r="D30" i="4"/>
  <c r="D31" i="4"/>
  <c r="D32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18" i="4"/>
  <c r="D19" i="4"/>
  <c r="D12" i="4"/>
  <c r="D13" i="4"/>
  <c r="D14" i="4"/>
  <c r="D15" i="4"/>
  <c r="D16" i="4"/>
  <c r="D17" i="4"/>
  <c r="D11" i="4"/>
  <c r="D10" i="4"/>
  <c r="I11" i="4" l="1"/>
  <c r="J11" i="4"/>
  <c r="I12" i="4"/>
  <c r="J12" i="4"/>
  <c r="I13" i="4"/>
  <c r="J13" i="4"/>
  <c r="I14" i="4"/>
  <c r="H14" i="4" s="1"/>
  <c r="J14" i="4"/>
  <c r="I15" i="4"/>
  <c r="H15" i="4" s="1"/>
  <c r="J15" i="4"/>
  <c r="I16" i="4"/>
  <c r="H16" i="4" s="1"/>
  <c r="J16" i="4"/>
  <c r="I17" i="4"/>
  <c r="H17" i="4" s="1"/>
  <c r="J17" i="4"/>
  <c r="I18" i="4"/>
  <c r="H18" i="4" s="1"/>
  <c r="J18" i="4"/>
  <c r="I19" i="4"/>
  <c r="H19" i="4" s="1"/>
  <c r="J19" i="4"/>
  <c r="I20" i="4"/>
  <c r="H20" i="4" s="1"/>
  <c r="J20" i="4"/>
  <c r="I21" i="4"/>
  <c r="H21" i="4" s="1"/>
  <c r="J21" i="4"/>
  <c r="I22" i="4"/>
  <c r="H22" i="4" s="1"/>
  <c r="J22" i="4"/>
  <c r="I23" i="4"/>
  <c r="H23" i="4" s="1"/>
  <c r="J23" i="4"/>
  <c r="I24" i="4"/>
  <c r="H24" i="4" s="1"/>
  <c r="J24" i="4"/>
  <c r="I25" i="4"/>
  <c r="H25" i="4" s="1"/>
  <c r="J25" i="4"/>
  <c r="I26" i="4"/>
  <c r="H26" i="4" s="1"/>
  <c r="J26" i="4"/>
  <c r="I27" i="4"/>
  <c r="H27" i="4" s="1"/>
  <c r="J27" i="4"/>
  <c r="I28" i="4"/>
  <c r="H28" i="4" s="1"/>
  <c r="J28" i="4"/>
  <c r="I29" i="4"/>
  <c r="H29" i="4" s="1"/>
  <c r="J29" i="4"/>
  <c r="I30" i="4"/>
  <c r="H30" i="4" s="1"/>
  <c r="J30" i="4"/>
  <c r="I31" i="4"/>
  <c r="H31" i="4" s="1"/>
  <c r="J31" i="4"/>
  <c r="I32" i="4"/>
  <c r="H32" i="4" s="1"/>
  <c r="J32" i="4"/>
  <c r="I34" i="4"/>
  <c r="H34" i="4" s="1"/>
  <c r="J34" i="4"/>
  <c r="I35" i="4"/>
  <c r="J35" i="4"/>
  <c r="I36" i="4"/>
  <c r="H36" i="4" s="1"/>
  <c r="J36" i="4"/>
  <c r="I37" i="4"/>
  <c r="H37" i="4" s="1"/>
  <c r="J37" i="4"/>
  <c r="I38" i="4"/>
  <c r="H38" i="4" s="1"/>
  <c r="J38" i="4"/>
  <c r="I39" i="4"/>
  <c r="H39" i="4" s="1"/>
  <c r="J39" i="4"/>
  <c r="I40" i="4"/>
  <c r="H40" i="4" s="1"/>
  <c r="J40" i="4"/>
  <c r="I41" i="4"/>
  <c r="H41" i="4" s="1"/>
  <c r="J41" i="4"/>
  <c r="I42" i="4"/>
  <c r="H42" i="4" s="1"/>
  <c r="J42" i="4"/>
  <c r="I43" i="4"/>
  <c r="H43" i="4" s="1"/>
  <c r="J43" i="4"/>
  <c r="I44" i="4"/>
  <c r="H44" i="4" s="1"/>
  <c r="J44" i="4"/>
  <c r="I45" i="4"/>
  <c r="H45" i="4" s="1"/>
  <c r="J45" i="4"/>
  <c r="I46" i="4"/>
  <c r="H46" i="4" s="1"/>
  <c r="J46" i="4"/>
  <c r="I47" i="4"/>
  <c r="H47" i="4" s="1"/>
  <c r="J47" i="4"/>
  <c r="I48" i="4"/>
  <c r="H48" i="4" s="1"/>
  <c r="J48" i="4"/>
  <c r="I49" i="4"/>
  <c r="H49" i="4" s="1"/>
  <c r="J49" i="4"/>
  <c r="I50" i="4"/>
  <c r="H50" i="4" s="1"/>
  <c r="J50" i="4"/>
  <c r="I51" i="4"/>
  <c r="H51" i="4" s="1"/>
  <c r="J51" i="4"/>
  <c r="I52" i="4"/>
  <c r="H52" i="4" s="1"/>
  <c r="J52" i="4"/>
  <c r="I53" i="4"/>
  <c r="H53" i="4" s="1"/>
  <c r="J53" i="4"/>
  <c r="I54" i="4"/>
  <c r="H54" i="4" s="1"/>
  <c r="J54" i="4"/>
  <c r="I55" i="4"/>
  <c r="H55" i="4" s="1"/>
  <c r="J55" i="4"/>
  <c r="I56" i="4"/>
  <c r="H56" i="4" s="1"/>
  <c r="J56" i="4"/>
  <c r="I57" i="4"/>
  <c r="H57" i="4" s="1"/>
  <c r="J57" i="4"/>
  <c r="I58" i="4"/>
  <c r="H58" i="4" s="1"/>
  <c r="J58" i="4"/>
  <c r="I59" i="4"/>
  <c r="H59" i="4" s="1"/>
  <c r="J59" i="4"/>
  <c r="I60" i="4"/>
  <c r="H60" i="4" s="1"/>
  <c r="J60" i="4"/>
  <c r="I61" i="4"/>
  <c r="H61" i="4" s="1"/>
  <c r="J61" i="4"/>
  <c r="I62" i="4"/>
  <c r="H62" i="4" s="1"/>
  <c r="J62" i="4"/>
  <c r="I63" i="4"/>
  <c r="H63" i="4" s="1"/>
  <c r="J63" i="4"/>
  <c r="I64" i="4"/>
  <c r="H64" i="4" s="1"/>
  <c r="J64" i="4"/>
  <c r="I65" i="4"/>
  <c r="H65" i="4" s="1"/>
  <c r="J65" i="4"/>
  <c r="I66" i="4"/>
  <c r="H66" i="4" s="1"/>
  <c r="J66" i="4"/>
  <c r="I67" i="4"/>
  <c r="H67" i="4" s="1"/>
  <c r="J67" i="4"/>
  <c r="I68" i="4"/>
  <c r="H68" i="4" s="1"/>
  <c r="J68" i="4"/>
  <c r="I69" i="4"/>
  <c r="H69" i="4" s="1"/>
  <c r="J69" i="4"/>
  <c r="I70" i="4"/>
  <c r="H70" i="4" s="1"/>
  <c r="J70" i="4"/>
  <c r="I71" i="4"/>
  <c r="H71" i="4" s="1"/>
  <c r="J71" i="4"/>
  <c r="I72" i="4"/>
  <c r="H72" i="4" s="1"/>
  <c r="J72" i="4"/>
  <c r="I73" i="4"/>
  <c r="H73" i="4" s="1"/>
  <c r="J73" i="4"/>
  <c r="I74" i="4"/>
  <c r="H74" i="4" s="1"/>
  <c r="J74" i="4"/>
  <c r="I75" i="4"/>
  <c r="H75" i="4" s="1"/>
  <c r="J75" i="4"/>
  <c r="I76" i="4"/>
  <c r="H76" i="4" s="1"/>
  <c r="J76" i="4"/>
  <c r="I77" i="4"/>
  <c r="H77" i="4" s="1"/>
  <c r="J77" i="4"/>
  <c r="I78" i="4"/>
  <c r="H78" i="4" s="1"/>
  <c r="J78" i="4"/>
  <c r="J10" i="4"/>
  <c r="I10" i="4"/>
  <c r="H10" i="4" s="1"/>
  <c r="N68" i="4"/>
  <c r="H35" i="4" l="1"/>
  <c r="AC35" i="4"/>
  <c r="N13" i="4"/>
  <c r="N15" i="4"/>
  <c r="N16" i="4"/>
  <c r="N17" i="4"/>
  <c r="N18" i="4"/>
  <c r="N10" i="4"/>
  <c r="N11" i="4"/>
  <c r="N12" i="4"/>
  <c r="N19" i="4"/>
  <c r="N20" i="4"/>
  <c r="N22" i="4"/>
  <c r="N23" i="4"/>
  <c r="N24" i="4"/>
  <c r="N25" i="4"/>
  <c r="N26" i="4"/>
  <c r="N27" i="4"/>
  <c r="N29" i="4"/>
  <c r="N30" i="4"/>
  <c r="N31" i="4"/>
  <c r="N32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9" i="4"/>
  <c r="N70" i="4"/>
  <c r="N71" i="4"/>
  <c r="N72" i="4"/>
  <c r="N73" i="4"/>
  <c r="N74" i="4"/>
  <c r="N75" i="4"/>
  <c r="N76" i="4"/>
  <c r="N77" i="4"/>
  <c r="N78" i="4"/>
  <c r="N79" i="4"/>
  <c r="AC10" i="4"/>
  <c r="AC11" i="4"/>
  <c r="AC12" i="4"/>
  <c r="AC13" i="4"/>
  <c r="AC15" i="4"/>
  <c r="AC16" i="4"/>
  <c r="AC17" i="4"/>
  <c r="AC18" i="4"/>
  <c r="AC19" i="4"/>
  <c r="AC20" i="4"/>
  <c r="AC22" i="4"/>
  <c r="AC23" i="4"/>
  <c r="AC24" i="4"/>
  <c r="AC25" i="4"/>
  <c r="AC26" i="4"/>
  <c r="AC27" i="4"/>
  <c r="AC29" i="4"/>
  <c r="AC30" i="4"/>
  <c r="AC31" i="4"/>
  <c r="AC32" i="4"/>
  <c r="AC34" i="4"/>
  <c r="AC36" i="4"/>
  <c r="AC37" i="4"/>
  <c r="AC38" i="4"/>
  <c r="AC39" i="4"/>
  <c r="AC40" i="4"/>
  <c r="AC41" i="4"/>
  <c r="AC42" i="4"/>
  <c r="AC43" i="4"/>
  <c r="AC44" i="4"/>
  <c r="AC45" i="4"/>
  <c r="AC46" i="4"/>
  <c r="AC47" i="4"/>
  <c r="AC48" i="4"/>
  <c r="AC49" i="4"/>
  <c r="AC50" i="4"/>
  <c r="AC51" i="4"/>
  <c r="AC52" i="4"/>
  <c r="AC53" i="4"/>
  <c r="AC54" i="4"/>
  <c r="AC55" i="4"/>
  <c r="AC56" i="4"/>
  <c r="AC57" i="4"/>
  <c r="AC58" i="4"/>
  <c r="AC59" i="4"/>
  <c r="AC60" i="4"/>
  <c r="AC61" i="4"/>
  <c r="AC62" i="4"/>
  <c r="AC63" i="4"/>
  <c r="AC64" i="4"/>
  <c r="AC65" i="4"/>
  <c r="AC66" i="4"/>
  <c r="AC67" i="4"/>
  <c r="AC68" i="4"/>
  <c r="AC69" i="4"/>
  <c r="AC70" i="4"/>
  <c r="AC71" i="4"/>
  <c r="AC72" i="4"/>
  <c r="AC73" i="4"/>
  <c r="AC74" i="4"/>
  <c r="AC75" i="4"/>
  <c r="AC76" i="4"/>
  <c r="AC77" i="4"/>
  <c r="AC78" i="4"/>
  <c r="AC79" i="4"/>
  <c r="AB10" i="4"/>
  <c r="AB11" i="4"/>
  <c r="AB12" i="4"/>
  <c r="AB13" i="4"/>
  <c r="AB15" i="4"/>
  <c r="AB16" i="4"/>
  <c r="AB17" i="4"/>
  <c r="AB18" i="4"/>
  <c r="AB19" i="4"/>
  <c r="AB20" i="4"/>
  <c r="AB22" i="4"/>
  <c r="AB23" i="4"/>
  <c r="AB24" i="4"/>
  <c r="AB25" i="4"/>
  <c r="AB26" i="4"/>
  <c r="AB27" i="4"/>
  <c r="AB29" i="4"/>
  <c r="AB30" i="4"/>
  <c r="AB31" i="4"/>
  <c r="AB32" i="4"/>
  <c r="AB34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64" i="4"/>
  <c r="AB65" i="4"/>
  <c r="AB66" i="4"/>
  <c r="AB67" i="4"/>
  <c r="AB68" i="4"/>
  <c r="AB69" i="4"/>
  <c r="AB70" i="4"/>
  <c r="AB71" i="4"/>
  <c r="AB72" i="4"/>
  <c r="AB73" i="4"/>
  <c r="AB74" i="4"/>
  <c r="AB75" i="4"/>
  <c r="AB76" i="4"/>
  <c r="AB77" i="4"/>
  <c r="AB78" i="4"/>
  <c r="AB79" i="4"/>
  <c r="H13" i="4"/>
  <c r="H12" i="4"/>
  <c r="H11" i="4"/>
  <c r="AD79" i="4" l="1"/>
  <c r="Z5" i="5" l="1"/>
  <c r="E80" i="4" l="1"/>
  <c r="F80" i="4"/>
  <c r="G80" i="4"/>
  <c r="K80" i="4"/>
  <c r="L80" i="4"/>
  <c r="M80" i="4"/>
  <c r="C80" i="4"/>
  <c r="E9" i="5" s="1"/>
  <c r="A80" i="4"/>
  <c r="B80" i="4"/>
  <c r="D80" i="4" l="1"/>
  <c r="G9" i="5" s="1"/>
  <c r="H80" i="4"/>
  <c r="J80" i="4"/>
  <c r="I80" i="4" l="1"/>
  <c r="K11" i="5"/>
  <c r="P80" i="4" l="1"/>
  <c r="AA80" i="4" l="1"/>
  <c r="Z80" i="4"/>
  <c r="Y80" i="4"/>
  <c r="X80" i="4"/>
  <c r="U80" i="4"/>
  <c r="T80" i="4"/>
  <c r="S80" i="4"/>
  <c r="Q80" i="4"/>
  <c r="O80" i="4"/>
  <c r="AB80" i="4" l="1"/>
  <c r="I3" i="5" l="1"/>
  <c r="D3" i="4" s="1"/>
  <c r="I4" i="5"/>
  <c r="D4" i="4" s="1"/>
  <c r="A1" i="4"/>
  <c r="A3" i="4"/>
  <c r="C3" i="4"/>
  <c r="A4" i="4"/>
  <c r="C4" i="4"/>
  <c r="A5" i="4"/>
  <c r="C5" i="4"/>
  <c r="A6" i="4"/>
  <c r="C6" i="4"/>
  <c r="A7" i="4"/>
  <c r="C7" i="4"/>
  <c r="W33" i="4" l="1"/>
  <c r="W55" i="4"/>
  <c r="AD55" i="4" s="1"/>
  <c r="W74" i="4"/>
  <c r="AD74" i="4" s="1"/>
  <c r="W13" i="4"/>
  <c r="AD13" i="4" s="1"/>
  <c r="W56" i="4"/>
  <c r="AD56" i="4" s="1"/>
  <c r="W58" i="4"/>
  <c r="AD58" i="4" s="1"/>
  <c r="W24" i="4"/>
  <c r="AD24" i="4" s="1"/>
  <c r="W32" i="4"/>
  <c r="AD32" i="4" s="1"/>
  <c r="W47" i="4"/>
  <c r="AD47" i="4" s="1"/>
  <c r="W62" i="4"/>
  <c r="AD62" i="4" s="1"/>
  <c r="W78" i="4"/>
  <c r="AD78" i="4" s="1"/>
  <c r="W17" i="4"/>
  <c r="AD17" i="4" s="1"/>
  <c r="W25" i="4"/>
  <c r="AD25" i="4" s="1"/>
  <c r="W37" i="4"/>
  <c r="AD37" i="4" s="1"/>
  <c r="W48" i="4"/>
  <c r="AD48" i="4" s="1"/>
  <c r="W65" i="4"/>
  <c r="AD65" i="4" s="1"/>
  <c r="W59" i="4"/>
  <c r="AD59" i="4" s="1"/>
  <c r="W63" i="4"/>
  <c r="AD63" i="4" s="1"/>
  <c r="W67" i="4"/>
  <c r="AD67" i="4" s="1"/>
  <c r="W69" i="4"/>
  <c r="AD69" i="4" s="1"/>
  <c r="W75" i="4"/>
  <c r="AD75" i="4" s="1"/>
  <c r="W11" i="4"/>
  <c r="AD11" i="4" s="1"/>
  <c r="W14" i="4"/>
  <c r="W18" i="4"/>
  <c r="AD18" i="4" s="1"/>
  <c r="W22" i="4"/>
  <c r="AD22" i="4" s="1"/>
  <c r="W26" i="4"/>
  <c r="AD26" i="4" s="1"/>
  <c r="W30" i="4"/>
  <c r="AD30" i="4" s="1"/>
  <c r="W34" i="4"/>
  <c r="AD34" i="4" s="1"/>
  <c r="W38" i="4"/>
  <c r="AD38" i="4" s="1"/>
  <c r="W42" i="4"/>
  <c r="AD42" i="4" s="1"/>
  <c r="W45" i="4"/>
  <c r="AD45" i="4" s="1"/>
  <c r="W49" i="4"/>
  <c r="AD49" i="4" s="1"/>
  <c r="W53" i="4"/>
  <c r="AD53" i="4" s="1"/>
  <c r="W10" i="4"/>
  <c r="AD10" i="4" s="1"/>
  <c r="W57" i="4"/>
  <c r="AD57" i="4" s="1"/>
  <c r="W60" i="4"/>
  <c r="AD60" i="4" s="1"/>
  <c r="W64" i="4"/>
  <c r="AD64" i="4" s="1"/>
  <c r="W70" i="4"/>
  <c r="AD70" i="4" s="1"/>
  <c r="W72" i="4"/>
  <c r="AD72" i="4" s="1"/>
  <c r="W76" i="4"/>
  <c r="AD76" i="4" s="1"/>
  <c r="W12" i="4"/>
  <c r="AD12" i="4" s="1"/>
  <c r="W15" i="4"/>
  <c r="AD15" i="4" s="1"/>
  <c r="W19" i="4"/>
  <c r="AD19" i="4" s="1"/>
  <c r="W23" i="4"/>
  <c r="AD23" i="4" s="1"/>
  <c r="W27" i="4"/>
  <c r="AD27" i="4" s="1"/>
  <c r="W31" i="4"/>
  <c r="AD31" i="4" s="1"/>
  <c r="W35" i="4"/>
  <c r="AD35" i="4" s="1"/>
  <c r="W39" i="4"/>
  <c r="AD39" i="4" s="1"/>
  <c r="W43" i="4"/>
  <c r="AD43" i="4" s="1"/>
  <c r="W46" i="4"/>
  <c r="AD46" i="4" s="1"/>
  <c r="W50" i="4"/>
  <c r="AD50" i="4" s="1"/>
  <c r="W54" i="4"/>
  <c r="AD54" i="4" s="1"/>
  <c r="W61" i="4"/>
  <c r="AD61" i="4" s="1"/>
  <c r="W66" i="4"/>
  <c r="AD66" i="4" s="1"/>
  <c r="W73" i="4"/>
  <c r="AD73" i="4" s="1"/>
  <c r="W77" i="4"/>
  <c r="AD77" i="4" s="1"/>
  <c r="W16" i="4"/>
  <c r="AD16" i="4" s="1"/>
  <c r="W20" i="4"/>
  <c r="AD20" i="4" s="1"/>
  <c r="W28" i="4"/>
  <c r="W36" i="4"/>
  <c r="AD36" i="4" s="1"/>
  <c r="W40" i="4"/>
  <c r="AD40" i="4" s="1"/>
  <c r="W44" i="4"/>
  <c r="AD44" i="4" s="1"/>
  <c r="W51" i="4"/>
  <c r="AD51" i="4" s="1"/>
  <c r="W68" i="4"/>
  <c r="AD68" i="4" s="1"/>
  <c r="W71" i="4"/>
  <c r="AD71" i="4" s="1"/>
  <c r="W21" i="4"/>
  <c r="W29" i="4"/>
  <c r="AD29" i="4" s="1"/>
  <c r="W41" i="4"/>
  <c r="AD41" i="4" s="1"/>
  <c r="W52" i="4"/>
  <c r="AD52" i="4" s="1"/>
  <c r="W80" i="4" l="1"/>
  <c r="AC80" i="4"/>
  <c r="AD80" i="4"/>
  <c r="AK33" i="4" s="1"/>
  <c r="AK61" i="4" l="1"/>
  <c r="AK74" i="4"/>
  <c r="AK23" i="4"/>
  <c r="AK59" i="4"/>
  <c r="AK49" i="4"/>
  <c r="AK19" i="4"/>
  <c r="AK40" i="4"/>
  <c r="AK55" i="4"/>
  <c r="AK25" i="4"/>
  <c r="AK72" i="4"/>
  <c r="AK16" i="4"/>
  <c r="AK70" i="4"/>
  <c r="AK44" i="4"/>
  <c r="AK18" i="4"/>
  <c r="AK73" i="4"/>
  <c r="AK32" i="4"/>
  <c r="AK76" i="4"/>
  <c r="AK78" i="4"/>
  <c r="AK27" i="4"/>
  <c r="AK62" i="4"/>
  <c r="AK75" i="4"/>
  <c r="AK64" i="4"/>
  <c r="AK66" i="4"/>
  <c r="AK41" i="4"/>
  <c r="AK30" i="4"/>
  <c r="AK39" i="4"/>
  <c r="AK51" i="4"/>
  <c r="AK17" i="4"/>
  <c r="AK22" i="4"/>
  <c r="AK15" i="4"/>
  <c r="AK77" i="4"/>
  <c r="AK12" i="4"/>
  <c r="AK56" i="4"/>
  <c r="AK26" i="4"/>
  <c r="AK50" i="4"/>
  <c r="AK71" i="4"/>
  <c r="AK54" i="4"/>
  <c r="AK48" i="4"/>
  <c r="AK60" i="4"/>
  <c r="AK13" i="4"/>
  <c r="AK37" i="4"/>
  <c r="AK45" i="4"/>
  <c r="AK20" i="4"/>
  <c r="AK34" i="4"/>
  <c r="AK65" i="4"/>
  <c r="AK38" i="4"/>
  <c r="AK31" i="4"/>
  <c r="AK36" i="4"/>
  <c r="AK28" i="4"/>
  <c r="AK21" i="4"/>
  <c r="AK14" i="4"/>
  <c r="AK35" i="4"/>
  <c r="AK79" i="4"/>
  <c r="AK24" i="4"/>
  <c r="AK42" i="4"/>
  <c r="AK52" i="4"/>
  <c r="AK67" i="4"/>
  <c r="AK43" i="4"/>
  <c r="AK58" i="4"/>
  <c r="AK63" i="4"/>
  <c r="AK57" i="4"/>
  <c r="AK47" i="4"/>
  <c r="AK69" i="4"/>
  <c r="AK53" i="4"/>
  <c r="AK46" i="4"/>
  <c r="AK68" i="4"/>
  <c r="AK29" i="4"/>
  <c r="AK11" i="4"/>
  <c r="AK10" i="4"/>
  <c r="Q9" i="5"/>
  <c r="AJ9" i="5" s="1"/>
  <c r="O9" i="5"/>
  <c r="AK80" i="4" l="1"/>
  <c r="W9" i="5"/>
  <c r="AC9" i="5" s="1"/>
  <c r="U19" i="5" s="1"/>
  <c r="S9" i="5"/>
  <c r="U9" i="5" s="1"/>
  <c r="Y9" i="5"/>
  <c r="AE9" i="5" s="1"/>
  <c r="AA9" i="5"/>
  <c r="AG9" i="5" s="1"/>
</calcChain>
</file>

<file path=xl/sharedStrings.xml><?xml version="1.0" encoding="utf-8"?>
<sst xmlns="http://schemas.openxmlformats.org/spreadsheetml/2006/main" count="350" uniqueCount="240">
  <si>
    <t>V.Unitario</t>
  </si>
  <si>
    <t>Unidade</t>
  </si>
  <si>
    <t>Descricao</t>
  </si>
  <si>
    <t>Codigo</t>
  </si>
  <si>
    <t>Nivel</t>
  </si>
  <si>
    <t>SER001 - SRF.H.60.01 SERRA FIT</t>
  </si>
  <si>
    <t>MOD4304001</t>
  </si>
  <si>
    <t>BCO002 - B.CV.H.20.02 BROCHADE</t>
  </si>
  <si>
    <t>MOD4308001</t>
  </si>
  <si>
    <t>TOR003 -  T.CNC.H.10.26 TORNO</t>
  </si>
  <si>
    <t>MOD4308040</t>
  </si>
  <si>
    <t>GEF001 - F.CV.V.20.08 GERADORA</t>
  </si>
  <si>
    <t>MOD4308020</t>
  </si>
  <si>
    <t>REB002 - RB.CV.002 REBARBADORA</t>
  </si>
  <si>
    <t>MOD4308028</t>
  </si>
  <si>
    <t xml:space="preserve">F.CV.V.21.03 FRESADORA CV SACORA     </t>
  </si>
  <si>
    <t xml:space="preserve">MOD4308012     </t>
  </si>
  <si>
    <t>RET001 - R.CV.C.50.01 RETIFICA</t>
  </si>
  <si>
    <t>MOD4308031</t>
  </si>
  <si>
    <t>FR0001 - F.CV.V.21.03 FRESADOR</t>
  </si>
  <si>
    <t>MOD4308012</t>
  </si>
  <si>
    <t>RET007 - R.CV.C.50.02 RETIFICA</t>
  </si>
  <si>
    <t>MOD4308029</t>
  </si>
  <si>
    <t>RET005 - R.CV.S.50.04 RETIFICA</t>
  </si>
  <si>
    <t>MOD4308034</t>
  </si>
  <si>
    <t>FU0002 - FRDB.30.16 FURADEIRA</t>
  </si>
  <si>
    <t>MOD4308011</t>
  </si>
  <si>
    <t>FRR006 - F.CNC.V.20.15 CENTRO</t>
  </si>
  <si>
    <t>MOD4308004</t>
  </si>
  <si>
    <t>FRR005 - F.CNC.V.20.14 CENTRO</t>
  </si>
  <si>
    <t>MOD4308003</t>
  </si>
  <si>
    <t>RET008 - R.CV.C.50.03 RETIFICA</t>
  </si>
  <si>
    <t>MOD4308030</t>
  </si>
  <si>
    <t>GEC001 - G.CV.V.20.06 GERADORA</t>
  </si>
  <si>
    <t>MOD4308016</t>
  </si>
  <si>
    <t>GEF002 - F.CV.V.20.06 GERADORA</t>
  </si>
  <si>
    <t>MOD4308021</t>
  </si>
  <si>
    <t>MOD4306002</t>
  </si>
  <si>
    <t>REB001 - RB.CV.001 REBARBADORA</t>
  </si>
  <si>
    <t>MOD4308027</t>
  </si>
  <si>
    <t>MET001/MET002 - METROLOGIA 1 E</t>
  </si>
  <si>
    <t>MOD42300</t>
  </si>
  <si>
    <t>FU0005 - FRDB.30.14 FURADEIRA</t>
  </si>
  <si>
    <t>MOD4308049</t>
  </si>
  <si>
    <t>RET003 - R.CV.P.50.01 RETIFICA</t>
  </si>
  <si>
    <t>MOD4308032</t>
  </si>
  <si>
    <t>FRR007 - F.CNC.V.20.16 CENTRO</t>
  </si>
  <si>
    <t>MOD4308005</t>
  </si>
  <si>
    <t>FRM001 - F.CNC.V.20.18 CENTRO</t>
  </si>
  <si>
    <t>MOD4308002</t>
  </si>
  <si>
    <t>EMB002 - EMBALAGEM TOMADA</t>
  </si>
  <si>
    <t>MOD4309004</t>
  </si>
  <si>
    <t>PIT002 - PINTURA TOMADA</t>
  </si>
  <si>
    <t>MOD4309002</t>
  </si>
  <si>
    <t>TES002 - TESTE TOMADA</t>
  </si>
  <si>
    <t>MOD4309003</t>
  </si>
  <si>
    <t>MON002 - MONTAGEM TOMADA</t>
  </si>
  <si>
    <t>MOD4309001</t>
  </si>
  <si>
    <t>APC001 - ARMAZENAMENTO PRODUTO</t>
  </si>
  <si>
    <t>MOD43005</t>
  </si>
  <si>
    <t>Custo hora</t>
  </si>
  <si>
    <t>Custo do Material
Importado
R$</t>
  </si>
  <si>
    <t>Labor</t>
  </si>
  <si>
    <t>Purchased Items</t>
  </si>
  <si>
    <t>Products</t>
  </si>
  <si>
    <t>Classificação do Custo</t>
  </si>
  <si>
    <t>Produto</t>
  </si>
  <si>
    <t xml:space="preserve">Custo
Total
Direto
</t>
  </si>
  <si>
    <t xml:space="preserve">Custo de Set up
</t>
  </si>
  <si>
    <t xml:space="preserve">Custo Total
 de Manufatura
</t>
  </si>
  <si>
    <t xml:space="preserve">Custo
Total
Absorção
BRL
</t>
  </si>
  <si>
    <t>Custo
de Set up
BRL</t>
  </si>
  <si>
    <t>Custo
Total de Manufatura
BRL</t>
  </si>
  <si>
    <t xml:space="preserve">Custo de Embalagem </t>
  </si>
  <si>
    <t xml:space="preserve">Custo Total  de Material
</t>
  </si>
  <si>
    <t xml:space="preserve">Custo Unitário de Material
</t>
  </si>
  <si>
    <t>Custo Unitário do Material Importado
FOB
EUR</t>
  </si>
  <si>
    <t xml:space="preserve">Custo Unitário do Material Importado
FOB
USD </t>
  </si>
  <si>
    <t>Investimento
(Disp., ferram. - Fornec. / Compras)</t>
  </si>
  <si>
    <t>Fornecedor</t>
  </si>
  <si>
    <t>Setup
(horas)</t>
  </si>
  <si>
    <t>Operação
(minutos)</t>
  </si>
  <si>
    <t>Investimento
(Disp., ferram. - Manufatura/ Eng. Processo)</t>
  </si>
  <si>
    <t>Descrição da Operação</t>
  </si>
  <si>
    <t>Operação
Nº</t>
  </si>
  <si>
    <t>Centro de Custo</t>
  </si>
  <si>
    <t>Investimento
(Disp. ou Instrumentos de Medição  - Eng. Qualidade)</t>
  </si>
  <si>
    <t>Nº      Set-up mês</t>
  </si>
  <si>
    <t>Tamanho do lote</t>
  </si>
  <si>
    <t>Volume Anual</t>
  </si>
  <si>
    <t>UM</t>
  </si>
  <si>
    <t>Qtde
Por</t>
  </si>
  <si>
    <t>TP</t>
  </si>
  <si>
    <t>Descrição</t>
  </si>
  <si>
    <t>P/N Durmetal</t>
  </si>
  <si>
    <t>Nível</t>
  </si>
  <si>
    <t>P/N
Cliente</t>
  </si>
  <si>
    <t>Custo Mão-de-obra direta</t>
  </si>
  <si>
    <t>Método de Custo de Absorção</t>
  </si>
  <si>
    <t>TOTAL (Annual Volume)</t>
  </si>
  <si>
    <t>TOTAL (UNT)</t>
  </si>
  <si>
    <t>Serie</t>
  </si>
  <si>
    <t>PN Durmetal</t>
  </si>
  <si>
    <t>PN
Customer</t>
  </si>
  <si>
    <t>Import Tax Europe</t>
  </si>
  <si>
    <t>Import Tax EUA</t>
  </si>
  <si>
    <t>Exchange Rate =&gt; EUR</t>
  </si>
  <si>
    <t>Exchange Rate =&gt; USD</t>
  </si>
  <si>
    <t>MOD4306005</t>
  </si>
  <si>
    <t>REZ001 - R.CNC.C.50.01 RETIFIC</t>
  </si>
  <si>
    <t>MOD4306009</t>
  </si>
  <si>
    <t>TOP001 - T.CV.H.11.02 TORNO IM</t>
  </si>
  <si>
    <t>MOD4306008</t>
  </si>
  <si>
    <t>MOD4306012</t>
  </si>
  <si>
    <t>GEB001 - F.CV.V.20.05 GERADORA</t>
  </si>
  <si>
    <t>MOD4306013</t>
  </si>
  <si>
    <t>Volume
PC / MÊS</t>
  </si>
  <si>
    <t>Nº Set-up / mês</t>
  </si>
  <si>
    <t>Custo Total Direto</t>
  </si>
  <si>
    <t>G.M.
15%</t>
  </si>
  <si>
    <t>G.M.
20%</t>
  </si>
  <si>
    <t>G.M.
CALCULADA</t>
  </si>
  <si>
    <t xml:space="preserve"> Aplicação</t>
  </si>
  <si>
    <t xml:space="preserve">TOH002 - T.CNC.H.10.22 TORNO HYUNDAY 2 HIT-8               </t>
  </si>
  <si>
    <t xml:space="preserve">GEP001 - G.CNC.V.20.02 GERADORA CNC PFAUTER FAVORIT        </t>
  </si>
  <si>
    <t>MOD4302003</t>
  </si>
  <si>
    <t xml:space="preserve">TOH001 - T.CNC.H.10.21 TORNO HYUNDAY 1 HIT-8                          </t>
  </si>
  <si>
    <t xml:space="preserve">RET010 - RETÍFICA CONVENCIONAL SHAVING HURT </t>
  </si>
  <si>
    <t>Custo Total Direto
S/ set-up</t>
  </si>
  <si>
    <t>Redução S/ set-up</t>
  </si>
  <si>
    <t>MOD4307001</t>
  </si>
  <si>
    <t>MOD4307003</t>
  </si>
  <si>
    <t>MOD4307004</t>
  </si>
  <si>
    <t>MOD4306014</t>
  </si>
  <si>
    <t>MOD4306010</t>
  </si>
  <si>
    <t>MOD4308047</t>
  </si>
  <si>
    <t>MOD4308009</t>
  </si>
  <si>
    <t>MON001 - MONTAGEM BOMBA</t>
  </si>
  <si>
    <t>TES001 - TESTE BOMBA</t>
  </si>
  <si>
    <t>EMB001 - EMBALAGEM BOMBA</t>
  </si>
  <si>
    <t>TOO001 - T.CNC.H.10.08 TORNO O</t>
  </si>
  <si>
    <t>GEA001 - F.CV.V.20.04 GERADORA</t>
  </si>
  <si>
    <t>FRR004 - F.CNC.V.20.03 FRESADO</t>
  </si>
  <si>
    <t>CENTRO DE USINAGEM BROTHER TC-</t>
  </si>
  <si>
    <t>MOD4306016</t>
  </si>
  <si>
    <t>FRH010 - FRESADORA HELLER MCPH 250</t>
  </si>
  <si>
    <t xml:space="preserve">TOE001 - T.CNC.H.10.15 TORNO CNC ERGOMAT TND200 </t>
  </si>
  <si>
    <t>FRF003 - F.CNC.V.20.08 FRESADORA FANUC ROBODRILL 3</t>
  </si>
  <si>
    <t>MOD4305021</t>
  </si>
  <si>
    <t>MOD4308048</t>
  </si>
  <si>
    <t>GEF005 - F.CV.V.20.03 GERADORA</t>
  </si>
  <si>
    <t>FRF008 - F.CNC.V.20.13 FRESADO</t>
  </si>
  <si>
    <t xml:space="preserve">Percentual de refugo </t>
  </si>
  <si>
    <t>Frete FOB</t>
  </si>
  <si>
    <t>ICMS</t>
  </si>
  <si>
    <t xml:space="preserve">PIS / COFINS </t>
  </si>
  <si>
    <t xml:space="preserve">IRPJ/CSLL </t>
  </si>
  <si>
    <t>CPRB</t>
  </si>
  <si>
    <t xml:space="preserve">Total </t>
  </si>
  <si>
    <t>Preço venda
15% G.M.</t>
  </si>
  <si>
    <t>Preço venda calculada G.M.</t>
  </si>
  <si>
    <t>Preço venda
20% G.M.</t>
  </si>
  <si>
    <t>G.M. CALCULADA</t>
  </si>
  <si>
    <t>G.M. PELO PREÇO DE VENDA</t>
  </si>
  <si>
    <t>Custo Total Direto + Refugo + frete + adm</t>
  </si>
  <si>
    <t>ADM</t>
  </si>
  <si>
    <t>TAMPA TRASEIRA P21 - FERRO FUNDIDO CINZENTO - DIN  GG25</t>
  </si>
  <si>
    <t>PORCA M12X1,5</t>
  </si>
  <si>
    <t>MOD4301016</t>
  </si>
  <si>
    <t>FRM002 - FRM002 CENTRO DE USINAGEM MAZAK FF-510</t>
  </si>
  <si>
    <t xml:space="preserve">MOD4304003     </t>
  </si>
  <si>
    <t xml:space="preserve">MOD4305008     </t>
  </si>
  <si>
    <t xml:space="preserve">MOD4305009     </t>
  </si>
  <si>
    <t xml:space="preserve">MOD4302008     </t>
  </si>
  <si>
    <t xml:space="preserve">TOH003 - T.CNC.H.10.23 TORNO HYUNDAY 3 SKT15               </t>
  </si>
  <si>
    <t xml:space="preserve">TOD005 - TORNO CNC DOOSAN LYNX 220                </t>
  </si>
  <si>
    <t xml:space="preserve">MOD4308067     </t>
  </si>
  <si>
    <t xml:space="preserve">TOG001 - TORNO CNC COPE GLADIATOR                         </t>
  </si>
  <si>
    <t xml:space="preserve">MOD4306010     </t>
  </si>
  <si>
    <t xml:space="preserve">TOO001 - TORNO OKUMA 1 SPACE TURN LM300M             </t>
  </si>
  <si>
    <t xml:space="preserve">RET002 - RETIFICA CONV FINISH SUPFINA         </t>
  </si>
  <si>
    <t xml:space="preserve">MOD4304002 </t>
  </si>
  <si>
    <t>MOD4306003</t>
  </si>
  <si>
    <t>1</t>
  </si>
  <si>
    <t>PC</t>
  </si>
  <si>
    <t>2</t>
  </si>
  <si>
    <t>CARCACA T11-008 (3/4-14 X 3/4-</t>
  </si>
  <si>
    <t>3</t>
  </si>
  <si>
    <t>CARCACA T11-08</t>
  </si>
  <si>
    <t>4</t>
  </si>
  <si>
    <t>PERFIL ALUMINIO N-2812 LIGA 60</t>
  </si>
  <si>
    <t>KG</t>
  </si>
  <si>
    <t>99511001041053</t>
  </si>
  <si>
    <t>ACO RED LAM 20MNCR5  Ø41,27 X</t>
  </si>
  <si>
    <t>UN</t>
  </si>
  <si>
    <t>99511001041109</t>
  </si>
  <si>
    <t>PARAFUSO SEXTAVADO - M10X1,5X8</t>
  </si>
  <si>
    <t>ARRUELA DE PRESSAO M10 - CLASS</t>
  </si>
  <si>
    <t>ARRUELA DE PRESSAO M12 - CLASS</t>
  </si>
  <si>
    <t>SACO PLASTICO PE 25 X 36 X 0,2</t>
  </si>
  <si>
    <t>CHAVETA WOODRUFF 3X5X13 DIN688</t>
  </si>
  <si>
    <t>PROTETOR DE ROSCA CONICO 3/4 N</t>
  </si>
  <si>
    <t>BUCHA CILINDRICA AUTOLUB GGB 1</t>
  </si>
  <si>
    <t>EPS PICADO - EMBALAGEM 250 LIT</t>
  </si>
  <si>
    <t>L</t>
  </si>
  <si>
    <t>ETIQUETA ADESIVA 2 CORES 25X12</t>
  </si>
  <si>
    <t>CAIXA ONDA BC N.10 140X120X155</t>
  </si>
  <si>
    <t>COLA QUENTE 101/151 - 11,2MM</t>
  </si>
  <si>
    <t>ANEL ELASTICO PARA FURO 502030</t>
  </si>
  <si>
    <t>PINO GUIA PARALELO TEMPERADO S</t>
  </si>
  <si>
    <t>PLACA ALUMINIO ANODIZADO 02 CO</t>
  </si>
  <si>
    <t>PI</t>
  </si>
  <si>
    <t>BN</t>
  </si>
  <si>
    <t>2121008XXX</t>
  </si>
  <si>
    <t>M11.A.AH.N.008.NN.NN.S.N4.N4.1</t>
  </si>
  <si>
    <t>2197004XXX-US</t>
  </si>
  <si>
    <t>2197004XXX-FO</t>
  </si>
  <si>
    <t>2197004XXX</t>
  </si>
  <si>
    <t>TAMPA TRASEIRA T11 - MOTOR</t>
  </si>
  <si>
    <t>FOSFATIZACAO - TAMPA TRASEIRA - MOTOR</t>
  </si>
  <si>
    <t>USINADO - TAMPA TRASEIRA  - MOTOR</t>
  </si>
  <si>
    <t>2199007057-CM</t>
  </si>
  <si>
    <t>CEMENTADO - ENGRENAGEM  M11 - MOTOR</t>
  </si>
  <si>
    <t>ENGRENAGEM T11 - 008 CM3/ROT  - MOTOR</t>
  </si>
  <si>
    <t>ENGRENAGEM USINADA 008 CM3/ROT  - MOTOR</t>
  </si>
  <si>
    <t>2199008XXX</t>
  </si>
  <si>
    <t>2197008XXX</t>
  </si>
  <si>
    <t>EIXO ESTRIADO 11 DENTES - MOTOR</t>
  </si>
  <si>
    <t xml:space="preserve">EIXO ESTRIADO 11 DENTES - MOTOR USINADO </t>
  </si>
  <si>
    <t>2199008XXX-CM</t>
  </si>
  <si>
    <t>CEMENTADO - EIXO M11 - MOTOR</t>
  </si>
  <si>
    <t>MANCAL T11 BI-PARTIDO - MOTOR</t>
  </si>
  <si>
    <t>MANCAL T11 BI-PARTIDO MOTOR</t>
  </si>
  <si>
    <t>8890059XXX</t>
  </si>
  <si>
    <t>8890012XXX</t>
  </si>
  <si>
    <t>KIT DE VEDAÇÃO DO MOTOR</t>
  </si>
  <si>
    <t>KIT MOTOR M11</t>
  </si>
  <si>
    <t>2199006XXX</t>
  </si>
  <si>
    <t>FLANGE T11 SAE A - MOTOR</t>
  </si>
  <si>
    <t xml:space="preserve">FLANGE SAE-A T11 - FERRO FUNDIDO CINZENTO - DIN GG25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</si>
</sst>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&quot;R$ &quot;#,##0.00"/>
    <numFmt numFmtId="166" formatCode="0.000"/>
    <numFmt numFmtId="167" formatCode="0.0000"/>
    <numFmt numFmtId="168" formatCode="d/m/yy;@"/>
    <numFmt numFmtId="169" formatCode="_(&quot;R$ &quot;* #.##0.00_);_(&quot;R$ &quot;* \(#.##0.00\);_(&quot;R$ &quot;* &quot;-&quot;??_);_(@_)"/>
    <numFmt numFmtId="170" formatCode="&quot;R$ &quot;#,##0.00_);\(&quot;R$ &quot;#,##0.00\)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3" applyNumberFormat="0" applyFill="0" applyAlignment="0" applyProtection="0"/>
    <xf numFmtId="0" fontId="14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36" applyNumberFormat="0" applyAlignment="0" applyProtection="0"/>
    <xf numFmtId="0" fontId="20" fillId="16" borderId="37" applyNumberFormat="0" applyAlignment="0" applyProtection="0"/>
    <xf numFmtId="0" fontId="21" fillId="16" borderId="36" applyNumberFormat="0" applyAlignment="0" applyProtection="0"/>
    <xf numFmtId="0" fontId="22" fillId="0" borderId="38" applyNumberFormat="0" applyFill="0" applyAlignment="0" applyProtection="0"/>
    <xf numFmtId="0" fontId="23" fillId="17" borderId="39" applyNumberFormat="0" applyAlignment="0" applyProtection="0"/>
    <xf numFmtId="0" fontId="24" fillId="0" borderId="0" applyNumberFormat="0" applyFill="0" applyBorder="0" applyAlignment="0" applyProtection="0"/>
    <xf numFmtId="0" fontId="11" fillId="18" borderId="40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27" fillId="4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20"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1" fillId="0" borderId="7" xfId="1" applyBorder="1"/>
    <xf numFmtId="0" fontId="2" fillId="0" borderId="8" xfId="1" applyFont="1" applyBorder="1" applyAlignment="1">
      <alignment horizontal="left"/>
    </xf>
    <xf numFmtId="0" fontId="1" fillId="0" borderId="9" xfId="1" applyBorder="1"/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3" fillId="3" borderId="13" xfId="1" applyFont="1" applyFill="1" applyBorder="1"/>
    <xf numFmtId="0" fontId="3" fillId="3" borderId="14" xfId="1" applyFont="1" applyFill="1" applyBorder="1"/>
    <xf numFmtId="0" fontId="4" fillId="0" borderId="0" xfId="1" applyFont="1" applyFill="1" applyAlignment="1">
      <alignment horizontal="center"/>
    </xf>
    <xf numFmtId="10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6" fillId="0" borderId="15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4" fontId="6" fillId="5" borderId="14" xfId="1" applyNumberFormat="1" applyFont="1" applyFill="1" applyBorder="1" applyAlignment="1">
      <alignment horizontal="center" vertical="center"/>
    </xf>
    <xf numFmtId="4" fontId="6" fillId="6" borderId="15" xfId="1" applyNumberFormat="1" applyFont="1" applyFill="1" applyBorder="1" applyAlignment="1">
      <alignment horizontal="center" vertical="center"/>
    </xf>
    <xf numFmtId="4" fontId="6" fillId="6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6" fillId="7" borderId="14" xfId="1" applyNumberFormat="1" applyFont="1" applyFill="1" applyBorder="1" applyAlignment="1">
      <alignment horizontal="center" vertical="center"/>
    </xf>
    <xf numFmtId="165" fontId="6" fillId="7" borderId="14" xfId="1" applyNumberFormat="1" applyFont="1" applyFill="1" applyBorder="1" applyAlignment="1">
      <alignment horizontal="center" vertical="center"/>
    </xf>
    <xf numFmtId="0" fontId="6" fillId="7" borderId="14" xfId="1" applyNumberFormat="1" applyFont="1" applyFill="1" applyBorder="1" applyAlignment="1">
      <alignment horizontal="left" vertical="center"/>
    </xf>
    <xf numFmtId="1" fontId="6" fillId="7" borderId="14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/>
    </xf>
    <xf numFmtId="166" fontId="4" fillId="5" borderId="1" xfId="1" applyNumberFormat="1" applyFont="1" applyFill="1" applyBorder="1" applyAlignment="1">
      <alignment horizontal="center" vertical="center"/>
    </xf>
    <xf numFmtId="2" fontId="6" fillId="6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9" borderId="16" xfId="1" applyNumberFormat="1" applyFont="1" applyFill="1" applyBorder="1" applyAlignment="1">
      <alignment horizontal="center" vertical="center"/>
    </xf>
    <xf numFmtId="1" fontId="4" fillId="3" borderId="17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6" fillId="5" borderId="19" xfId="1" applyFont="1" applyFill="1" applyBorder="1" applyAlignment="1">
      <alignment horizontal="left"/>
    </xf>
    <xf numFmtId="0" fontId="6" fillId="5" borderId="15" xfId="1" applyFont="1" applyFill="1" applyBorder="1" applyAlignment="1">
      <alignment horizontal="left"/>
    </xf>
    <xf numFmtId="0" fontId="4" fillId="6" borderId="13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0" fontId="6" fillId="6" borderId="15" xfId="1" applyFont="1" applyFill="1" applyBorder="1" applyAlignment="1">
      <alignment horizontal="left"/>
    </xf>
    <xf numFmtId="0" fontId="4" fillId="0" borderId="20" xfId="1" applyFont="1" applyFill="1" applyBorder="1" applyAlignment="1">
      <alignment horizontal="center"/>
    </xf>
    <xf numFmtId="0" fontId="4" fillId="0" borderId="20" xfId="1" applyFont="1" applyFill="1" applyBorder="1" applyAlignment="1"/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6" fillId="0" borderId="20" xfId="2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/>
    </xf>
    <xf numFmtId="3" fontId="4" fillId="0" borderId="21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10" fontId="6" fillId="0" borderId="20" xfId="2" applyNumberFormat="1" applyFont="1" applyFill="1" applyBorder="1" applyAlignment="1">
      <alignment horizontal="center"/>
    </xf>
    <xf numFmtId="0" fontId="6" fillId="0" borderId="23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center"/>
    </xf>
    <xf numFmtId="10" fontId="6" fillId="0" borderId="0" xfId="2" applyNumberFormat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168" fontId="6" fillId="0" borderId="0" xfId="1" applyNumberFormat="1" applyFont="1" applyFill="1" applyBorder="1" applyAlignment="1">
      <alignment horizontal="center"/>
    </xf>
    <xf numFmtId="168" fontId="6" fillId="0" borderId="24" xfId="1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2" fontId="6" fillId="0" borderId="26" xfId="1" applyNumberFormat="1" applyFont="1" applyFill="1" applyBorder="1" applyAlignment="1">
      <alignment horizontal="center"/>
    </xf>
    <xf numFmtId="0" fontId="4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left"/>
    </xf>
    <xf numFmtId="14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0" xfId="3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10" borderId="0" xfId="1" applyFont="1" applyFill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4" fillId="10" borderId="29" xfId="1" applyFont="1" applyFill="1" applyBorder="1" applyAlignment="1">
      <alignment horizontal="center"/>
    </xf>
    <xf numFmtId="0" fontId="4" fillId="10" borderId="12" xfId="1" applyFont="1" applyFill="1" applyBorder="1"/>
    <xf numFmtId="9" fontId="6" fillId="10" borderId="12" xfId="2" applyFont="1" applyFill="1" applyBorder="1" applyAlignment="1">
      <alignment horizontal="center"/>
    </xf>
    <xf numFmtId="0" fontId="4" fillId="0" borderId="12" xfId="1" applyFont="1" applyBorder="1"/>
    <xf numFmtId="0" fontId="4" fillId="0" borderId="12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left"/>
    </xf>
    <xf numFmtId="0" fontId="4" fillId="10" borderId="30" xfId="1" applyFont="1" applyFill="1" applyBorder="1" applyAlignment="1">
      <alignment horizontal="center"/>
    </xf>
    <xf numFmtId="0" fontId="4" fillId="10" borderId="0" xfId="1" applyFont="1" applyFill="1" applyBorder="1"/>
    <xf numFmtId="9" fontId="6" fillId="10" borderId="0" xfId="2" applyFont="1" applyFill="1" applyBorder="1" applyAlignment="1">
      <alignment horizontal="center"/>
    </xf>
    <xf numFmtId="0" fontId="4" fillId="0" borderId="0" xfId="1" applyFont="1" applyBorder="1"/>
    <xf numFmtId="0" fontId="6" fillId="0" borderId="3" xfId="1" applyFont="1" applyFill="1" applyBorder="1" applyAlignment="1">
      <alignment horizontal="left"/>
    </xf>
    <xf numFmtId="168" fontId="6" fillId="10" borderId="30" xfId="1" applyNumberFormat="1" applyFont="1" applyFill="1" applyBorder="1" applyAlignment="1">
      <alignment horizontal="center"/>
    </xf>
    <xf numFmtId="170" fontId="6" fillId="10" borderId="0" xfId="5" applyNumberFormat="1" applyFont="1" applyFill="1" applyBorder="1" applyAlignment="1">
      <alignment horizontal="center"/>
    </xf>
    <xf numFmtId="168" fontId="6" fillId="10" borderId="31" xfId="1" applyNumberFormat="1" applyFont="1" applyFill="1" applyBorder="1" applyAlignment="1">
      <alignment horizontal="center"/>
    </xf>
    <xf numFmtId="0" fontId="4" fillId="10" borderId="28" xfId="1" applyFont="1" applyFill="1" applyBorder="1"/>
    <xf numFmtId="170" fontId="6" fillId="10" borderId="28" xfId="5" applyNumberFormat="1" applyFont="1" applyFill="1" applyBorder="1" applyAlignment="1">
      <alignment horizontal="center"/>
    </xf>
    <xf numFmtId="0" fontId="4" fillId="0" borderId="28" xfId="1" applyFont="1" applyBorder="1"/>
    <xf numFmtId="0" fontId="4" fillId="0" borderId="28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/>
    </xf>
    <xf numFmtId="0" fontId="7" fillId="0" borderId="0" xfId="1" applyFont="1"/>
    <xf numFmtId="0" fontId="2" fillId="4" borderId="2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NumberFormat="1" applyFont="1"/>
    <xf numFmtId="49" fontId="2" fillId="0" borderId="2" xfId="1" applyNumberFormat="1" applyFont="1" applyBorder="1" applyAlignment="1">
      <alignment horizontal="left"/>
    </xf>
    <xf numFmtId="0" fontId="2" fillId="0" borderId="8" xfId="1" quotePrefix="1" applyFont="1" applyBorder="1" applyAlignment="1">
      <alignment horizontal="left"/>
    </xf>
    <xf numFmtId="3" fontId="2" fillId="2" borderId="2" xfId="1" applyNumberFormat="1" applyFont="1" applyFill="1" applyBorder="1" applyAlignment="1">
      <alignment horizontal="left"/>
    </xf>
    <xf numFmtId="1" fontId="6" fillId="8" borderId="14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3" borderId="1" xfId="1" quotePrefix="1" applyNumberFormat="1" applyFont="1" applyFill="1" applyBorder="1" applyAlignment="1">
      <alignment horizontal="left" vertical="center" wrapText="1"/>
    </xf>
    <xf numFmtId="0" fontId="4" fillId="0" borderId="0" xfId="1" applyFont="1"/>
    <xf numFmtId="0" fontId="9" fillId="0" borderId="0" xfId="3" applyFont="1" applyAlignment="1">
      <alignment horizontal="right"/>
    </xf>
    <xf numFmtId="0" fontId="10" fillId="0" borderId="0" xfId="4" applyFont="1" applyAlignment="1">
      <alignment horizontal="center" vertical="center"/>
    </xf>
    <xf numFmtId="9" fontId="4" fillId="5" borderId="14" xfId="1" applyNumberFormat="1" applyFont="1" applyFill="1" applyBorder="1" applyAlignment="1">
      <alignment horizontal="center"/>
    </xf>
    <xf numFmtId="1" fontId="4" fillId="3" borderId="42" xfId="0" applyNumberFormat="1" applyFont="1" applyFill="1" applyBorder="1" applyAlignment="1">
      <alignment horizontal="left" vertical="center" wrapText="1"/>
    </xf>
    <xf numFmtId="1" fontId="4" fillId="3" borderId="42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" fontId="4" fillId="3" borderId="1" xfId="0" quotePrefix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2" fontId="4" fillId="4" borderId="1" xfId="1" applyNumberFormat="1" applyFont="1" applyFill="1" applyBorder="1" applyAlignment="1">
      <alignment horizontal="left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/>
    </xf>
    <xf numFmtId="0" fontId="5" fillId="4" borderId="1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0" fontId="4" fillId="10" borderId="12" xfId="1" applyNumberFormat="1" applyFont="1" applyFill="1" applyBorder="1" applyAlignment="1">
      <alignment horizontal="center" vertical="center"/>
    </xf>
    <xf numFmtId="3" fontId="4" fillId="10" borderId="12" xfId="1" applyNumberFormat="1" applyFont="1" applyFill="1" applyBorder="1" applyAlignment="1">
      <alignment horizontal="center" vertical="center"/>
    </xf>
    <xf numFmtId="1" fontId="4" fillId="10" borderId="12" xfId="1" applyNumberFormat="1" applyFont="1" applyFill="1" applyBorder="1" applyAlignment="1">
      <alignment horizontal="left" vertical="center"/>
    </xf>
    <xf numFmtId="170" fontId="6" fillId="10" borderId="44" xfId="5" applyNumberFormat="1" applyFont="1" applyFill="1" applyBorder="1" applyAlignment="1">
      <alignment horizontal="center"/>
    </xf>
    <xf numFmtId="10" fontId="6" fillId="5" borderId="44" xfId="5" applyNumberFormat="1" applyFont="1" applyFill="1" applyBorder="1" applyAlignment="1">
      <alignment horizontal="center"/>
    </xf>
    <xf numFmtId="170" fontId="6" fillId="11" borderId="44" xfId="5" applyNumberFormat="1" applyFont="1" applyFill="1" applyBorder="1" applyAlignment="1">
      <alignment horizontal="center"/>
    </xf>
    <xf numFmtId="3" fontId="4" fillId="10" borderId="0" xfId="1" applyNumberFormat="1" applyFont="1" applyFill="1" applyBorder="1" applyAlignment="1">
      <alignment horizontal="center" vertical="center"/>
    </xf>
    <xf numFmtId="170" fontId="6" fillId="5" borderId="15" xfId="5" applyNumberFormat="1" applyFont="1" applyFill="1" applyBorder="1" applyAlignment="1">
      <alignment horizontal="center"/>
    </xf>
    <xf numFmtId="10" fontId="6" fillId="43" borderId="13" xfId="1" applyNumberFormat="1" applyFont="1" applyFill="1" applyBorder="1" applyAlignment="1">
      <alignment horizontal="center"/>
    </xf>
    <xf numFmtId="0" fontId="2" fillId="0" borderId="45" xfId="1" applyFont="1" applyBorder="1" applyAlignment="1">
      <alignment horizontal="left"/>
    </xf>
    <xf numFmtId="0" fontId="1" fillId="0" borderId="46" xfId="1" applyBorder="1"/>
    <xf numFmtId="1" fontId="4" fillId="3" borderId="42" xfId="0" quotePrefix="1" applyNumberFormat="1" applyFont="1" applyFill="1" applyBorder="1" applyAlignment="1">
      <alignment horizontal="left" vertical="center" wrapText="1"/>
    </xf>
    <xf numFmtId="0" fontId="2" fillId="0" borderId="2" xfId="1" applyNumberFormat="1" applyFont="1" applyBorder="1" applyAlignment="1">
      <alignment horizontal="left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quotePrefix="1" applyNumberFormat="1" applyFont="1" applyFill="1" applyBorder="1" applyAlignment="1">
      <alignment horizontal="center" vertical="center" wrapText="1"/>
    </xf>
    <xf numFmtId="167" fontId="4" fillId="3" borderId="42" xfId="0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 wrapText="1"/>
    </xf>
    <xf numFmtId="167" fontId="4" fillId="3" borderId="17" xfId="1" applyNumberFormat="1" applyFont="1" applyFill="1" applyBorder="1" applyAlignment="1">
      <alignment horizontal="center" vertical="center" wrapText="1"/>
    </xf>
    <xf numFmtId="0" fontId="4" fillId="10" borderId="32" xfId="1" applyFont="1" applyFill="1" applyBorder="1"/>
    <xf numFmtId="0" fontId="4" fillId="10" borderId="3" xfId="1" applyFont="1" applyFill="1" applyBorder="1"/>
    <xf numFmtId="0" fontId="4" fillId="10" borderId="16" xfId="1" applyFont="1" applyFill="1" applyBorder="1"/>
    <xf numFmtId="168" fontId="6" fillId="10" borderId="29" xfId="1" applyNumberFormat="1" applyFont="1" applyFill="1" applyBorder="1" applyAlignment="1">
      <alignment horizontal="center"/>
    </xf>
    <xf numFmtId="3" fontId="4" fillId="5" borderId="12" xfId="1" applyNumberFormat="1" applyFont="1" applyFill="1" applyBorder="1" applyAlignment="1">
      <alignment horizontal="center" vertical="center"/>
    </xf>
    <xf numFmtId="170" fontId="6" fillId="43" borderId="47" xfId="5" applyNumberFormat="1" applyFont="1" applyFill="1" applyBorder="1" applyAlignment="1">
      <alignment horizontal="center"/>
    </xf>
    <xf numFmtId="0" fontId="29" fillId="0" borderId="0" xfId="1" applyFont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/>
    </xf>
    <xf numFmtId="4" fontId="4" fillId="0" borderId="0" xfId="1" applyNumberFormat="1" applyFont="1"/>
    <xf numFmtId="170" fontId="4" fillId="0" borderId="0" xfId="1" applyNumberFormat="1" applyFont="1"/>
    <xf numFmtId="10" fontId="4" fillId="0" borderId="0" xfId="1" applyNumberFormat="1" applyFont="1"/>
    <xf numFmtId="0" fontId="10" fillId="0" borderId="0" xfId="1" applyFont="1" applyFill="1" applyBorder="1" applyAlignment="1">
      <alignment horizontal="center" vertical="center" wrapText="1"/>
    </xf>
    <xf numFmtId="10" fontId="4" fillId="5" borderId="42" xfId="1" applyNumberFormat="1" applyFont="1" applyFill="1" applyBorder="1" applyAlignment="1">
      <alignment horizontal="center"/>
    </xf>
    <xf numFmtId="10" fontId="4" fillId="5" borderId="10" xfId="1" applyNumberFormat="1" applyFont="1" applyFill="1" applyBorder="1" applyAlignment="1">
      <alignment horizontal="center"/>
    </xf>
    <xf numFmtId="10" fontId="4" fillId="5" borderId="1" xfId="1" applyNumberFormat="1" applyFont="1" applyFill="1" applyBorder="1" applyAlignment="1">
      <alignment horizontal="center"/>
    </xf>
    <xf numFmtId="10" fontId="4" fillId="5" borderId="2" xfId="1" applyNumberFormat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10" fontId="4" fillId="5" borderId="43" xfId="1" applyNumberFormat="1" applyFont="1" applyFill="1" applyBorder="1" applyAlignment="1">
      <alignment horizontal="center"/>
    </xf>
    <xf numFmtId="10" fontId="4" fillId="5" borderId="5" xfId="1" applyNumberFormat="1" applyFont="1" applyFill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28" fillId="0" borderId="27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10" fontId="4" fillId="4" borderId="27" xfId="1" applyNumberFormat="1" applyFont="1" applyFill="1" applyBorder="1" applyAlignment="1">
      <alignment horizontal="center" vertical="center"/>
    </xf>
    <xf numFmtId="10" fontId="4" fillId="4" borderId="25" xfId="1" applyNumberFormat="1" applyFont="1" applyFill="1" applyBorder="1" applyAlignment="1">
      <alignment horizontal="center" vertical="center"/>
    </xf>
    <xf numFmtId="10" fontId="4" fillId="4" borderId="23" xfId="1" applyNumberFormat="1" applyFont="1" applyFill="1" applyBorder="1" applyAlignment="1">
      <alignment horizontal="center" vertical="center"/>
    </xf>
    <xf numFmtId="10" fontId="4" fillId="4" borderId="22" xfId="1" applyNumberFormat="1" applyFont="1" applyFill="1" applyBorder="1" applyAlignment="1">
      <alignment horizontal="center" vertical="center"/>
    </xf>
  </cellXfs>
  <cellStyles count="48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" xr:uid="{00000000-0005-0000-0000-00001E000000}"/>
    <cellStyle name="Neutro" xfId="13" builtinId="28" customBuiltin="1"/>
    <cellStyle name="Normal" xfId="0" builtinId="0"/>
    <cellStyle name="Normal 2" xfId="1" xr:uid="{00000000-0005-0000-0000-000021000000}"/>
    <cellStyle name="Normal 2 2" xfId="3" xr:uid="{00000000-0005-0000-0000-000022000000}"/>
    <cellStyle name="Normal 3" xfId="47" xr:uid="{00000000-0005-0000-0000-000023000000}"/>
    <cellStyle name="Normal 4" xfId="4" xr:uid="{00000000-0005-0000-0000-000024000000}"/>
    <cellStyle name="Nota" xfId="20" builtinId="10" customBuiltin="1"/>
    <cellStyle name="Porcentagem 2" xfId="2" xr:uid="{00000000-0005-0000-0000-000026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</cellStyles>
  <dxfs count="52"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Custo Hora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 xml:space="preserve"> </v>
          </cell>
          <cell r="L13" t="str">
            <v xml:space="preserve"> </v>
          </cell>
          <cell r="M13" t="str">
            <v xml:space="preserve"> </v>
          </cell>
          <cell r="N13" t="str">
            <v xml:space="preserve"> </v>
          </cell>
          <cell r="O13" t="str">
            <v xml:space="preserve"> 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 xml:space="preserve"> </v>
          </cell>
          <cell r="K14">
            <v>40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 xml:space="preserve"> </v>
          </cell>
          <cell r="K16" t="str">
            <v xml:space="preserve"> </v>
          </cell>
          <cell r="L16">
            <v>27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>
            <v>10</v>
          </cell>
          <cell r="N18" t="str">
            <v xml:space="preserve"> </v>
          </cell>
          <cell r="O18" t="str">
            <v xml:space="preserve"> 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>
            <v>5</v>
          </cell>
          <cell r="O20" t="str">
            <v xml:space="preserve"> 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>
            <v>75</v>
          </cell>
          <cell r="O21" t="str">
            <v xml:space="preserve"> 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 xml:space="preserve"> </v>
          </cell>
          <cell r="K45" t="str">
            <v xml:space="preserve"> </v>
          </cell>
          <cell r="L45" t="str">
            <v xml:space="preserve"> </v>
          </cell>
          <cell r="M45" t="str">
            <v xml:space="preserve"> </v>
          </cell>
          <cell r="N45">
            <v>20</v>
          </cell>
          <cell r="O45" t="str">
            <v xml:space="preserve"> 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 xml:space="preserve"> </v>
          </cell>
          <cell r="K46" t="str">
            <v xml:space="preserve"> </v>
          </cell>
          <cell r="L46" t="str">
            <v xml:space="preserve"> </v>
          </cell>
          <cell r="M46">
            <v>8</v>
          </cell>
          <cell r="N46" t="str">
            <v xml:space="preserve"> </v>
          </cell>
          <cell r="O46" t="str">
            <v xml:space="preserve"> 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 xml:space="preserve"> </v>
          </cell>
          <cell r="K47" t="str">
            <v xml:space="preserve"> </v>
          </cell>
          <cell r="L47" t="str">
            <v xml:space="preserve"> </v>
          </cell>
          <cell r="M47" t="str">
            <v xml:space="preserve"> </v>
          </cell>
          <cell r="N47">
            <v>100</v>
          </cell>
          <cell r="O47" t="str">
            <v xml:space="preserve"> 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 xml:space="preserve"> </v>
          </cell>
          <cell r="K51" t="str">
            <v xml:space="preserve"> </v>
          </cell>
          <cell r="L51" t="str">
            <v xml:space="preserve"> </v>
          </cell>
          <cell r="M51">
            <v>82</v>
          </cell>
          <cell r="N51" t="str">
            <v xml:space="preserve"> </v>
          </cell>
          <cell r="O51" t="str">
            <v xml:space="preserve"> 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 xml:space="preserve"> </v>
          </cell>
          <cell r="K53" t="str">
            <v xml:space="preserve"> </v>
          </cell>
          <cell r="L53" t="str">
            <v xml:space="preserve"> </v>
          </cell>
          <cell r="M53" t="str">
            <v xml:space="preserve"> </v>
          </cell>
          <cell r="N53">
            <v>15</v>
          </cell>
          <cell r="O53" t="str">
            <v xml:space="preserve"> 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 xml:space="preserve"> </v>
          </cell>
          <cell r="K55" t="str">
            <v xml:space="preserve"> </v>
          </cell>
          <cell r="L55" t="str">
            <v xml:space="preserve"> </v>
          </cell>
          <cell r="M55" t="str">
            <v xml:space="preserve"> </v>
          </cell>
          <cell r="N55" t="str">
            <v xml:space="preserve"> 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 xml:space="preserve"> </v>
          </cell>
          <cell r="K87" t="str">
            <v xml:space="preserve"> </v>
          </cell>
          <cell r="L87" t="str">
            <v xml:space="preserve"> </v>
          </cell>
          <cell r="M87" t="str">
            <v xml:space="preserve"> </v>
          </cell>
          <cell r="N87" t="str">
            <v xml:space="preserve"> 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 xml:space="preserve"> </v>
          </cell>
          <cell r="K97" t="str">
            <v xml:space="preserve"> </v>
          </cell>
          <cell r="L97" t="str">
            <v xml:space="preserve"> </v>
          </cell>
          <cell r="M97" t="str">
            <v xml:space="preserve"> </v>
          </cell>
          <cell r="N97">
            <v>78</v>
          </cell>
          <cell r="O97" t="str">
            <v xml:space="preserve"> 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 xml:space="preserve"> </v>
          </cell>
          <cell r="K99" t="str">
            <v xml:space="preserve"> </v>
          </cell>
          <cell r="L99" t="str">
            <v xml:space="preserve"> </v>
          </cell>
          <cell r="M99" t="str">
            <v xml:space="preserve"> </v>
          </cell>
          <cell r="N99" t="str">
            <v xml:space="preserve"> 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 xml:space="preserve"> </v>
          </cell>
          <cell r="K111" t="str">
            <v xml:space="preserve"> </v>
          </cell>
          <cell r="L111" t="str">
            <v xml:space="preserve"> </v>
          </cell>
          <cell r="M111" t="str">
            <v xml:space="preserve"> </v>
          </cell>
          <cell r="N111" t="str">
            <v xml:space="preserve"> 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 xml:space="preserve"> </v>
          </cell>
          <cell r="K153" t="str">
            <v xml:space="preserve"> </v>
          </cell>
          <cell r="L153" t="str">
            <v xml:space="preserve"> </v>
          </cell>
          <cell r="M153" t="str">
            <v xml:space="preserve"> </v>
          </cell>
          <cell r="N153" t="str">
            <v xml:space="preserve"> 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 xml:space="preserve"> </v>
          </cell>
          <cell r="K161" t="str">
            <v xml:space="preserve"> </v>
          </cell>
          <cell r="L161" t="str">
            <v xml:space="preserve"> </v>
          </cell>
          <cell r="M161" t="str">
            <v xml:space="preserve"> </v>
          </cell>
          <cell r="N161" t="str">
            <v xml:space="preserve"> 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 xml:space="preserve"> </v>
          </cell>
          <cell r="K171" t="str">
            <v xml:space="preserve"> </v>
          </cell>
          <cell r="L171" t="str">
            <v xml:space="preserve"> </v>
          </cell>
          <cell r="M171" t="str">
            <v xml:space="preserve"> </v>
          </cell>
          <cell r="N171" t="str">
            <v xml:space="preserve"> 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 xml:space="preserve"> 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>
            <v>2</v>
          </cell>
          <cell r="O184" t="str">
            <v xml:space="preserve"> 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>
            <v>5</v>
          </cell>
          <cell r="O189" t="str">
            <v xml:space="preserve"> 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 xml:space="preserve"> </v>
          </cell>
          <cell r="K199" t="str">
            <v xml:space="preserve"> </v>
          </cell>
          <cell r="L199">
            <v>26</v>
          </cell>
          <cell r="M199" t="str">
            <v xml:space="preserve"> </v>
          </cell>
          <cell r="N199" t="str">
            <v xml:space="preserve"> </v>
          </cell>
          <cell r="O199" t="str">
            <v xml:space="preserve"> 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 xml:space="preserve"> </v>
          </cell>
          <cell r="K200" t="str">
            <v xml:space="preserve"> </v>
          </cell>
          <cell r="L200" t="str">
            <v xml:space="preserve"> </v>
          </cell>
          <cell r="M200">
            <v>10</v>
          </cell>
          <cell r="N200" t="str">
            <v xml:space="preserve"> </v>
          </cell>
          <cell r="O200" t="str">
            <v xml:space="preserve"> 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 xml:space="preserve"> </v>
          </cell>
          <cell r="K201" t="str">
            <v xml:space="preserve"> </v>
          </cell>
          <cell r="L201" t="str">
            <v xml:space="preserve"> </v>
          </cell>
          <cell r="M201" t="str">
            <v xml:space="preserve"> </v>
          </cell>
          <cell r="N201">
            <v>5</v>
          </cell>
          <cell r="O201" t="str">
            <v xml:space="preserve"> 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>
            <v>75</v>
          </cell>
          <cell r="O202" t="str">
            <v xml:space="preserve"> 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 xml:space="preserve"> </v>
          </cell>
          <cell r="K203" t="str">
            <v xml:space="preserve"> </v>
          </cell>
          <cell r="L203" t="str">
            <v xml:space="preserve"> </v>
          </cell>
          <cell r="M203" t="str">
            <v xml:space="preserve"> </v>
          </cell>
          <cell r="N203" t="str">
            <v xml:space="preserve"> 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 xml:space="preserve"> </v>
          </cell>
          <cell r="K206" t="str">
            <v xml:space="preserve"> </v>
          </cell>
          <cell r="L206" t="str">
            <v xml:space="preserve"> </v>
          </cell>
          <cell r="M206" t="str">
            <v xml:space="preserve"> </v>
          </cell>
          <cell r="N206" t="str">
            <v xml:space="preserve"> 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 xml:space="preserve"> </v>
          </cell>
          <cell r="K223" t="str">
            <v xml:space="preserve"> </v>
          </cell>
          <cell r="L223" t="str">
            <v xml:space="preserve"> </v>
          </cell>
          <cell r="M223" t="str">
            <v xml:space="preserve"> </v>
          </cell>
          <cell r="N223" t="str">
            <v xml:space="preserve"> 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 xml:space="preserve"> </v>
          </cell>
          <cell r="K226" t="str">
            <v xml:space="preserve"> </v>
          </cell>
          <cell r="L226" t="str">
            <v xml:space="preserve"> </v>
          </cell>
          <cell r="M226" t="str">
            <v xml:space="preserve"> </v>
          </cell>
          <cell r="N226">
            <v>20</v>
          </cell>
          <cell r="O226" t="str">
            <v xml:space="preserve"> 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 xml:space="preserve"> </v>
          </cell>
          <cell r="K227" t="str">
            <v xml:space="preserve"> </v>
          </cell>
          <cell r="L227" t="str">
            <v xml:space="preserve"> </v>
          </cell>
          <cell r="M227">
            <v>8</v>
          </cell>
          <cell r="N227" t="str">
            <v xml:space="preserve"> </v>
          </cell>
          <cell r="O227" t="str">
            <v xml:space="preserve"> 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 xml:space="preserve"> </v>
          </cell>
          <cell r="K228" t="str">
            <v xml:space="preserve"> </v>
          </cell>
          <cell r="L228" t="str">
            <v xml:space="preserve"> </v>
          </cell>
          <cell r="M228" t="str">
            <v xml:space="preserve"> </v>
          </cell>
          <cell r="N228">
            <v>100</v>
          </cell>
          <cell r="O228" t="str">
            <v xml:space="preserve"> 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 xml:space="preserve"> </v>
          </cell>
          <cell r="K232" t="str">
            <v xml:space="preserve"> </v>
          </cell>
          <cell r="L232" t="str">
            <v xml:space="preserve"> </v>
          </cell>
          <cell r="M232">
            <v>82</v>
          </cell>
          <cell r="N232" t="str">
            <v xml:space="preserve"> </v>
          </cell>
          <cell r="O232" t="str">
            <v xml:space="preserve"> 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 xml:space="preserve"> </v>
          </cell>
          <cell r="K233" t="str">
            <v xml:space="preserve"> </v>
          </cell>
          <cell r="L233" t="str">
            <v xml:space="preserve"> </v>
          </cell>
          <cell r="M233" t="str">
            <v xml:space="preserve"> </v>
          </cell>
          <cell r="N233">
            <v>15</v>
          </cell>
          <cell r="O233" t="str">
            <v xml:space="preserve"> 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 xml:space="preserve"> </v>
          </cell>
          <cell r="K234" t="str">
            <v xml:space="preserve"> </v>
          </cell>
          <cell r="L234" t="str">
            <v xml:space="preserve"> </v>
          </cell>
          <cell r="M234" t="str">
            <v xml:space="preserve"> </v>
          </cell>
          <cell r="N234" t="str">
            <v xml:space="preserve"> 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 xml:space="preserve"> </v>
          </cell>
          <cell r="K235" t="str">
            <v xml:space="preserve"> </v>
          </cell>
          <cell r="L235" t="str">
            <v xml:space="preserve"> </v>
          </cell>
          <cell r="M235" t="str">
            <v xml:space="preserve"> </v>
          </cell>
          <cell r="N235" t="str">
            <v xml:space="preserve"> 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 xml:space="preserve"> </v>
          </cell>
          <cell r="K236" t="str">
            <v xml:space="preserve"> </v>
          </cell>
          <cell r="L236" t="str">
            <v xml:space="preserve"> </v>
          </cell>
          <cell r="M236" t="str">
            <v xml:space="preserve"> </v>
          </cell>
          <cell r="N236" t="str">
            <v xml:space="preserve"> 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 xml:space="preserve"> </v>
          </cell>
          <cell r="K237" t="str">
            <v xml:space="preserve"> </v>
          </cell>
          <cell r="L237" t="str">
            <v xml:space="preserve"> </v>
          </cell>
          <cell r="M237" t="str">
            <v xml:space="preserve"> </v>
          </cell>
          <cell r="N237">
            <v>78</v>
          </cell>
          <cell r="O237" t="str">
            <v xml:space="preserve"> 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 xml:space="preserve"> </v>
          </cell>
          <cell r="K238" t="str">
            <v xml:space="preserve"> </v>
          </cell>
          <cell r="L238" t="str">
            <v xml:space="preserve"> </v>
          </cell>
          <cell r="M238" t="str">
            <v xml:space="preserve"> </v>
          </cell>
          <cell r="N238" t="str">
            <v xml:space="preserve"> 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 xml:space="preserve"> </v>
          </cell>
          <cell r="K239" t="str">
            <v xml:space="preserve"> </v>
          </cell>
          <cell r="L239" t="str">
            <v xml:space="preserve"> </v>
          </cell>
          <cell r="M239" t="str">
            <v xml:space="preserve"> </v>
          </cell>
          <cell r="N239" t="str">
            <v xml:space="preserve"> 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 xml:space="preserve"> </v>
          </cell>
          <cell r="K240" t="str">
            <v xml:space="preserve"> </v>
          </cell>
          <cell r="L240" t="str">
            <v xml:space="preserve"> </v>
          </cell>
          <cell r="M240" t="str">
            <v xml:space="preserve"> </v>
          </cell>
          <cell r="N240" t="str">
            <v xml:space="preserve"> 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 xml:space="preserve"> </v>
          </cell>
          <cell r="K241" t="str">
            <v xml:space="preserve"> </v>
          </cell>
          <cell r="L241" t="str">
            <v xml:space="preserve"> </v>
          </cell>
          <cell r="M241" t="str">
            <v xml:space="preserve"> </v>
          </cell>
          <cell r="N241" t="str">
            <v xml:space="preserve"> 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 xml:space="preserve"> </v>
          </cell>
          <cell r="K242" t="str">
            <v xml:space="preserve"> </v>
          </cell>
          <cell r="L242" t="str">
            <v xml:space="preserve"> </v>
          </cell>
          <cell r="M242" t="str">
            <v xml:space="preserve"> </v>
          </cell>
          <cell r="N242" t="str">
            <v xml:space="preserve"> 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 xml:space="preserve"> </v>
          </cell>
          <cell r="K243" t="str">
            <v xml:space="preserve"> </v>
          </cell>
          <cell r="L243" t="str">
            <v xml:space="preserve"> </v>
          </cell>
          <cell r="M243" t="str">
            <v xml:space="preserve"> </v>
          </cell>
          <cell r="N243">
            <v>2</v>
          </cell>
          <cell r="O243" t="str">
            <v xml:space="preserve"> 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 xml:space="preserve"> </v>
          </cell>
          <cell r="K244" t="str">
            <v xml:space="preserve"> </v>
          </cell>
          <cell r="L244" t="str">
            <v xml:space="preserve"> </v>
          </cell>
          <cell r="M244" t="str">
            <v xml:space="preserve"> </v>
          </cell>
          <cell r="N244">
            <v>5</v>
          </cell>
          <cell r="O244" t="str">
            <v xml:space="preserve"> 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 xml:space="preserve"> </v>
          </cell>
          <cell r="K247" t="str">
            <v xml:space="preserve"> </v>
          </cell>
          <cell r="L247">
            <v>10</v>
          </cell>
          <cell r="M247" t="str">
            <v xml:space="preserve"> </v>
          </cell>
          <cell r="N247" t="str">
            <v xml:space="preserve"> </v>
          </cell>
          <cell r="O247" t="str">
            <v xml:space="preserve"> 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 xml:space="preserve"> </v>
          </cell>
          <cell r="K248" t="str">
            <v xml:space="preserve"> </v>
          </cell>
          <cell r="L248" t="str">
            <v xml:space="preserve"> </v>
          </cell>
          <cell r="M248">
            <v>10</v>
          </cell>
          <cell r="N248" t="str">
            <v xml:space="preserve"> </v>
          </cell>
          <cell r="O248" t="str">
            <v xml:space="preserve"> 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 xml:space="preserve"> </v>
          </cell>
          <cell r="K249" t="str">
            <v xml:space="preserve"> </v>
          </cell>
          <cell r="L249" t="str">
            <v xml:space="preserve"> </v>
          </cell>
          <cell r="M249" t="str">
            <v xml:space="preserve"> </v>
          </cell>
          <cell r="N249">
            <v>5</v>
          </cell>
          <cell r="O249" t="str">
            <v xml:space="preserve"> 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 xml:space="preserve"> </v>
          </cell>
          <cell r="K250" t="str">
            <v xml:space="preserve"> </v>
          </cell>
          <cell r="L250" t="str">
            <v xml:space="preserve"> </v>
          </cell>
          <cell r="M250" t="str">
            <v xml:space="preserve"> </v>
          </cell>
          <cell r="N250">
            <v>75</v>
          </cell>
          <cell r="O250" t="str">
            <v xml:space="preserve"> 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 xml:space="preserve"> </v>
          </cell>
          <cell r="K251" t="str">
            <v xml:space="preserve"> </v>
          </cell>
          <cell r="L251" t="str">
            <v xml:space="preserve"> </v>
          </cell>
          <cell r="M251" t="str">
            <v xml:space="preserve"> </v>
          </cell>
          <cell r="N251" t="str">
            <v xml:space="preserve"> 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 xml:space="preserve"> </v>
          </cell>
          <cell r="K254" t="str">
            <v xml:space="preserve"> </v>
          </cell>
          <cell r="L254" t="str">
            <v xml:space="preserve"> </v>
          </cell>
          <cell r="M254" t="str">
            <v xml:space="preserve"> </v>
          </cell>
          <cell r="N254" t="str">
            <v xml:space="preserve"> 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 xml:space="preserve"> </v>
          </cell>
          <cell r="K271" t="str">
            <v xml:space="preserve"> </v>
          </cell>
          <cell r="L271" t="str">
            <v xml:space="preserve"> </v>
          </cell>
          <cell r="M271" t="str">
            <v xml:space="preserve"> </v>
          </cell>
          <cell r="N271" t="str">
            <v xml:space="preserve"> 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 xml:space="preserve"> </v>
          </cell>
          <cell r="K274" t="str">
            <v xml:space="preserve"> </v>
          </cell>
          <cell r="L274" t="str">
            <v xml:space="preserve"> </v>
          </cell>
          <cell r="M274" t="str">
            <v xml:space="preserve"> </v>
          </cell>
          <cell r="N274">
            <v>20</v>
          </cell>
          <cell r="O274" t="str">
            <v xml:space="preserve"> 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>
            <v>8</v>
          </cell>
          <cell r="N275" t="str">
            <v xml:space="preserve"> </v>
          </cell>
          <cell r="O275" t="str">
            <v xml:space="preserve"> 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>
            <v>100</v>
          </cell>
          <cell r="O276" t="str">
            <v xml:space="preserve"> 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 xml:space="preserve"> </v>
          </cell>
          <cell r="K280" t="str">
            <v xml:space="preserve"> </v>
          </cell>
          <cell r="L280" t="str">
            <v xml:space="preserve"> </v>
          </cell>
          <cell r="M280">
            <v>82</v>
          </cell>
          <cell r="N280" t="str">
            <v xml:space="preserve"> </v>
          </cell>
          <cell r="O280" t="str">
            <v xml:space="preserve"> 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 xml:space="preserve"> </v>
          </cell>
          <cell r="K281" t="str">
            <v xml:space="preserve"> </v>
          </cell>
          <cell r="L281" t="str">
            <v xml:space="preserve"> </v>
          </cell>
          <cell r="M281" t="str">
            <v xml:space="preserve"> </v>
          </cell>
          <cell r="N281">
            <v>15</v>
          </cell>
          <cell r="O281" t="str">
            <v xml:space="preserve"> 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 xml:space="preserve"> </v>
          </cell>
          <cell r="K282" t="str">
            <v xml:space="preserve"> </v>
          </cell>
          <cell r="L282" t="str">
            <v xml:space="preserve"> </v>
          </cell>
          <cell r="M282" t="str">
            <v xml:space="preserve"> </v>
          </cell>
          <cell r="N282" t="str">
            <v xml:space="preserve"> 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 xml:space="preserve"> </v>
          </cell>
          <cell r="K283" t="str">
            <v xml:space="preserve"> </v>
          </cell>
          <cell r="L283" t="str">
            <v xml:space="preserve"> </v>
          </cell>
          <cell r="M283" t="str">
            <v xml:space="preserve"> </v>
          </cell>
          <cell r="N283" t="str">
            <v xml:space="preserve"> 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 xml:space="preserve"> </v>
          </cell>
          <cell r="K284" t="str">
            <v xml:space="preserve"> </v>
          </cell>
          <cell r="L284" t="str">
            <v xml:space="preserve"> </v>
          </cell>
          <cell r="M284" t="str">
            <v xml:space="preserve"> </v>
          </cell>
          <cell r="N284" t="str">
            <v xml:space="preserve"> 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 xml:space="preserve"> </v>
          </cell>
          <cell r="K285" t="str">
            <v xml:space="preserve"> </v>
          </cell>
          <cell r="L285" t="str">
            <v xml:space="preserve"> </v>
          </cell>
          <cell r="M285" t="str">
            <v xml:space="preserve"> </v>
          </cell>
          <cell r="N285">
            <v>78</v>
          </cell>
          <cell r="O285" t="str">
            <v xml:space="preserve"> 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 xml:space="preserve"> </v>
          </cell>
          <cell r="K286" t="str">
            <v xml:space="preserve"> </v>
          </cell>
          <cell r="L286" t="str">
            <v xml:space="preserve"> </v>
          </cell>
          <cell r="M286" t="str">
            <v xml:space="preserve"> </v>
          </cell>
          <cell r="N286" t="str">
            <v xml:space="preserve"> 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 xml:space="preserve"> </v>
          </cell>
          <cell r="K288" t="str">
            <v xml:space="preserve"> </v>
          </cell>
          <cell r="L288" t="str">
            <v xml:space="preserve"> </v>
          </cell>
          <cell r="M288" t="str">
            <v xml:space="preserve"> </v>
          </cell>
          <cell r="N288" t="str">
            <v xml:space="preserve"> 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 xml:space="preserve"> </v>
          </cell>
          <cell r="K291" t="str">
            <v xml:space="preserve"> </v>
          </cell>
          <cell r="L291" t="str">
            <v xml:space="preserve"> </v>
          </cell>
          <cell r="M291" t="str">
            <v xml:space="preserve"> </v>
          </cell>
          <cell r="N291">
            <v>2</v>
          </cell>
          <cell r="O291" t="str">
            <v xml:space="preserve"> 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 xml:space="preserve"> </v>
          </cell>
          <cell r="K292" t="str">
            <v xml:space="preserve"> </v>
          </cell>
          <cell r="L292" t="str">
            <v xml:space="preserve"> </v>
          </cell>
          <cell r="M292" t="str">
            <v xml:space="preserve"> </v>
          </cell>
          <cell r="N292">
            <v>5</v>
          </cell>
          <cell r="O292" t="str">
            <v xml:space="preserve"> 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 xml:space="preserve"> </v>
          </cell>
          <cell r="K295" t="str">
            <v xml:space="preserve"> </v>
          </cell>
          <cell r="L295">
            <v>16</v>
          </cell>
          <cell r="M295" t="str">
            <v xml:space="preserve"> </v>
          </cell>
          <cell r="N295" t="str">
            <v xml:space="preserve"> </v>
          </cell>
          <cell r="O295" t="str">
            <v xml:space="preserve"> 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 xml:space="preserve"> </v>
          </cell>
          <cell r="K296" t="str">
            <v xml:space="preserve"> </v>
          </cell>
          <cell r="L296" t="str">
            <v xml:space="preserve"> </v>
          </cell>
          <cell r="M296">
            <v>10</v>
          </cell>
          <cell r="N296" t="str">
            <v xml:space="preserve"> </v>
          </cell>
          <cell r="O296" t="str">
            <v xml:space="preserve"> 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 xml:space="preserve"> </v>
          </cell>
          <cell r="K297" t="str">
            <v xml:space="preserve"> </v>
          </cell>
          <cell r="L297" t="str">
            <v xml:space="preserve"> </v>
          </cell>
          <cell r="M297" t="str">
            <v xml:space="preserve"> </v>
          </cell>
          <cell r="N297">
            <v>5</v>
          </cell>
          <cell r="O297" t="str">
            <v xml:space="preserve"> 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 xml:space="preserve"> </v>
          </cell>
          <cell r="K298" t="str">
            <v xml:space="preserve"> </v>
          </cell>
          <cell r="L298" t="str">
            <v xml:space="preserve"> </v>
          </cell>
          <cell r="M298" t="str">
            <v xml:space="preserve"> </v>
          </cell>
          <cell r="N298">
            <v>75</v>
          </cell>
          <cell r="O298" t="str">
            <v xml:space="preserve"> 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 xml:space="preserve"> </v>
          </cell>
          <cell r="K299" t="str">
            <v xml:space="preserve"> </v>
          </cell>
          <cell r="L299" t="str">
            <v xml:space="preserve"> </v>
          </cell>
          <cell r="M299" t="str">
            <v xml:space="preserve"> </v>
          </cell>
          <cell r="N299" t="str">
            <v xml:space="preserve"> 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 xml:space="preserve"> </v>
          </cell>
          <cell r="K302" t="str">
            <v xml:space="preserve"> </v>
          </cell>
          <cell r="L302" t="str">
            <v xml:space="preserve"> </v>
          </cell>
          <cell r="M302" t="str">
            <v xml:space="preserve"> </v>
          </cell>
          <cell r="N302" t="str">
            <v xml:space="preserve"> 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 xml:space="preserve"> </v>
          </cell>
          <cell r="K319" t="str">
            <v xml:space="preserve"> </v>
          </cell>
          <cell r="L319" t="str">
            <v xml:space="preserve"> </v>
          </cell>
          <cell r="M319" t="str">
            <v xml:space="preserve"> </v>
          </cell>
          <cell r="N319" t="str">
            <v xml:space="preserve"> 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 xml:space="preserve"> </v>
          </cell>
          <cell r="K322" t="str">
            <v xml:space="preserve"> </v>
          </cell>
          <cell r="L322" t="str">
            <v xml:space="preserve"> </v>
          </cell>
          <cell r="M322" t="str">
            <v xml:space="preserve"> </v>
          </cell>
          <cell r="N322">
            <v>20</v>
          </cell>
          <cell r="O322" t="str">
            <v xml:space="preserve"> 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 xml:space="preserve"> </v>
          </cell>
          <cell r="K323" t="str">
            <v xml:space="preserve"> </v>
          </cell>
          <cell r="L323" t="str">
            <v xml:space="preserve"> </v>
          </cell>
          <cell r="M323">
            <v>8</v>
          </cell>
          <cell r="N323" t="str">
            <v xml:space="preserve"> </v>
          </cell>
          <cell r="O323" t="str">
            <v xml:space="preserve"> 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 xml:space="preserve"> </v>
          </cell>
          <cell r="K324" t="str">
            <v xml:space="preserve"> </v>
          </cell>
          <cell r="L324" t="str">
            <v xml:space="preserve"> </v>
          </cell>
          <cell r="M324" t="str">
            <v xml:space="preserve"> </v>
          </cell>
          <cell r="N324">
            <v>100</v>
          </cell>
          <cell r="O324" t="str">
            <v xml:space="preserve"> 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 xml:space="preserve"> </v>
          </cell>
          <cell r="K328" t="str">
            <v xml:space="preserve"> </v>
          </cell>
          <cell r="L328" t="str">
            <v xml:space="preserve"> </v>
          </cell>
          <cell r="M328">
            <v>82</v>
          </cell>
          <cell r="N328" t="str">
            <v xml:space="preserve"> </v>
          </cell>
          <cell r="O328" t="str">
            <v xml:space="preserve"> 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 xml:space="preserve"> </v>
          </cell>
          <cell r="K329" t="str">
            <v xml:space="preserve"> </v>
          </cell>
          <cell r="L329" t="str">
            <v xml:space="preserve"> </v>
          </cell>
          <cell r="M329" t="str">
            <v xml:space="preserve"> </v>
          </cell>
          <cell r="N329">
            <v>15</v>
          </cell>
          <cell r="O329" t="str">
            <v xml:space="preserve"> 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 xml:space="preserve"> </v>
          </cell>
          <cell r="K330" t="str">
            <v xml:space="preserve"> </v>
          </cell>
          <cell r="L330" t="str">
            <v xml:space="preserve"> </v>
          </cell>
          <cell r="M330" t="str">
            <v xml:space="preserve"> </v>
          </cell>
          <cell r="N330" t="str">
            <v xml:space="preserve"> 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 xml:space="preserve"> </v>
          </cell>
          <cell r="K331" t="str">
            <v xml:space="preserve"> </v>
          </cell>
          <cell r="L331" t="str">
            <v xml:space="preserve"> </v>
          </cell>
          <cell r="M331" t="str">
            <v xml:space="preserve"> </v>
          </cell>
          <cell r="N331" t="str">
            <v xml:space="preserve"> 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 xml:space="preserve"> </v>
          </cell>
          <cell r="K333" t="str">
            <v xml:space="preserve"> </v>
          </cell>
          <cell r="L333" t="str">
            <v xml:space="preserve"> </v>
          </cell>
          <cell r="M333" t="str">
            <v xml:space="preserve"> </v>
          </cell>
          <cell r="N333">
            <v>78</v>
          </cell>
          <cell r="O333" t="str">
            <v xml:space="preserve"> 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 xml:space="preserve"> </v>
          </cell>
          <cell r="K334" t="str">
            <v xml:space="preserve"> </v>
          </cell>
          <cell r="L334" t="str">
            <v xml:space="preserve"> </v>
          </cell>
          <cell r="M334" t="str">
            <v xml:space="preserve"> </v>
          </cell>
          <cell r="N334" t="str">
            <v xml:space="preserve"> 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 xml:space="preserve"> </v>
          </cell>
          <cell r="K335" t="str">
            <v xml:space="preserve"> </v>
          </cell>
          <cell r="L335" t="str">
            <v xml:space="preserve"> </v>
          </cell>
          <cell r="M335" t="str">
            <v xml:space="preserve"> </v>
          </cell>
          <cell r="N335" t="str">
            <v xml:space="preserve"> 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 xml:space="preserve"> </v>
          </cell>
          <cell r="K336" t="str">
            <v xml:space="preserve"> </v>
          </cell>
          <cell r="L336" t="str">
            <v xml:space="preserve"> </v>
          </cell>
          <cell r="M336" t="str">
            <v xml:space="preserve"> </v>
          </cell>
          <cell r="N336" t="str">
            <v xml:space="preserve"> 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 xml:space="preserve"> </v>
          </cell>
          <cell r="K337" t="str">
            <v xml:space="preserve"> </v>
          </cell>
          <cell r="L337" t="str">
            <v xml:space="preserve"> </v>
          </cell>
          <cell r="M337" t="str">
            <v xml:space="preserve"> </v>
          </cell>
          <cell r="N337" t="str">
            <v xml:space="preserve"> 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 xml:space="preserve"> </v>
          </cell>
          <cell r="K338" t="str">
            <v xml:space="preserve"> </v>
          </cell>
          <cell r="L338" t="str">
            <v xml:space="preserve"> </v>
          </cell>
          <cell r="M338" t="str">
            <v xml:space="preserve"> </v>
          </cell>
          <cell r="N338" t="str">
            <v xml:space="preserve"> 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 xml:space="preserve"> </v>
          </cell>
          <cell r="K339" t="str">
            <v xml:space="preserve"> </v>
          </cell>
          <cell r="L339" t="str">
            <v xml:space="preserve"> </v>
          </cell>
          <cell r="M339" t="str">
            <v xml:space="preserve"> </v>
          </cell>
          <cell r="N339">
            <v>2</v>
          </cell>
          <cell r="O339" t="str">
            <v xml:space="preserve"> 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 xml:space="preserve"> </v>
          </cell>
          <cell r="K340" t="str">
            <v xml:space="preserve"> </v>
          </cell>
          <cell r="L340" t="str">
            <v xml:space="preserve"> </v>
          </cell>
          <cell r="M340" t="str">
            <v xml:space="preserve"> </v>
          </cell>
          <cell r="N340">
            <v>5</v>
          </cell>
          <cell r="O340" t="str">
            <v xml:space="preserve"> 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 xml:space="preserve"> </v>
          </cell>
          <cell r="K343" t="str">
            <v xml:space="preserve"> </v>
          </cell>
          <cell r="L343">
            <v>16</v>
          </cell>
          <cell r="M343" t="str">
            <v xml:space="preserve"> </v>
          </cell>
          <cell r="N343" t="str">
            <v xml:space="preserve"> </v>
          </cell>
          <cell r="O343" t="str">
            <v xml:space="preserve"> 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 xml:space="preserve"> </v>
          </cell>
          <cell r="K344" t="str">
            <v xml:space="preserve"> </v>
          </cell>
          <cell r="L344" t="str">
            <v xml:space="preserve"> </v>
          </cell>
          <cell r="M344">
            <v>10</v>
          </cell>
          <cell r="N344" t="str">
            <v xml:space="preserve"> </v>
          </cell>
          <cell r="O344" t="str">
            <v xml:space="preserve"> 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 xml:space="preserve"> </v>
          </cell>
          <cell r="K345" t="str">
            <v xml:space="preserve"> </v>
          </cell>
          <cell r="L345" t="str">
            <v xml:space="preserve"> </v>
          </cell>
          <cell r="M345" t="str">
            <v xml:space="preserve"> </v>
          </cell>
          <cell r="N345">
            <v>5</v>
          </cell>
          <cell r="O345" t="str">
            <v xml:space="preserve"> 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 xml:space="preserve"> </v>
          </cell>
          <cell r="K346" t="str">
            <v xml:space="preserve"> </v>
          </cell>
          <cell r="L346" t="str">
            <v xml:space="preserve"> </v>
          </cell>
          <cell r="M346" t="str">
            <v xml:space="preserve"> </v>
          </cell>
          <cell r="N346">
            <v>75</v>
          </cell>
          <cell r="O346" t="str">
            <v xml:space="preserve"> 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 xml:space="preserve"> </v>
          </cell>
          <cell r="K347" t="str">
            <v xml:space="preserve"> </v>
          </cell>
          <cell r="L347" t="str">
            <v xml:space="preserve"> </v>
          </cell>
          <cell r="M347" t="str">
            <v xml:space="preserve"> </v>
          </cell>
          <cell r="N347" t="str">
            <v xml:space="preserve"> 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 xml:space="preserve"> </v>
          </cell>
          <cell r="K350" t="str">
            <v xml:space="preserve"> </v>
          </cell>
          <cell r="L350" t="str">
            <v xml:space="preserve"> </v>
          </cell>
          <cell r="M350" t="str">
            <v xml:space="preserve"> </v>
          </cell>
          <cell r="N350" t="str">
            <v xml:space="preserve"> 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 xml:space="preserve"> </v>
          </cell>
          <cell r="K367" t="str">
            <v xml:space="preserve"> </v>
          </cell>
          <cell r="L367" t="str">
            <v xml:space="preserve"> </v>
          </cell>
          <cell r="M367" t="str">
            <v xml:space="preserve"> </v>
          </cell>
          <cell r="N367" t="str">
            <v xml:space="preserve"> 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 xml:space="preserve"> </v>
          </cell>
          <cell r="K370" t="str">
            <v xml:space="preserve"> </v>
          </cell>
          <cell r="L370" t="str">
            <v xml:space="preserve"> </v>
          </cell>
          <cell r="M370" t="str">
            <v xml:space="preserve"> </v>
          </cell>
          <cell r="N370">
            <v>20</v>
          </cell>
          <cell r="O370" t="str">
            <v xml:space="preserve"> 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 xml:space="preserve"> </v>
          </cell>
          <cell r="K371" t="str">
            <v xml:space="preserve"> </v>
          </cell>
          <cell r="L371" t="str">
            <v xml:space="preserve"> </v>
          </cell>
          <cell r="M371">
            <v>8</v>
          </cell>
          <cell r="N371" t="str">
            <v xml:space="preserve"> </v>
          </cell>
          <cell r="O371" t="str">
            <v xml:space="preserve"> 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 xml:space="preserve"> </v>
          </cell>
          <cell r="K372" t="str">
            <v xml:space="preserve"> </v>
          </cell>
          <cell r="L372" t="str">
            <v xml:space="preserve"> </v>
          </cell>
          <cell r="M372" t="str">
            <v xml:space="preserve"> </v>
          </cell>
          <cell r="N372">
            <v>100</v>
          </cell>
          <cell r="O372" t="str">
            <v xml:space="preserve"> 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 xml:space="preserve"> </v>
          </cell>
          <cell r="K376" t="str">
            <v xml:space="preserve"> </v>
          </cell>
          <cell r="L376" t="str">
            <v xml:space="preserve"> </v>
          </cell>
          <cell r="M376">
            <v>82</v>
          </cell>
          <cell r="N376" t="str">
            <v xml:space="preserve"> </v>
          </cell>
          <cell r="O376" t="str">
            <v xml:space="preserve"> 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 xml:space="preserve"> </v>
          </cell>
          <cell r="K377" t="str">
            <v xml:space="preserve"> </v>
          </cell>
          <cell r="L377" t="str">
            <v xml:space="preserve"> </v>
          </cell>
          <cell r="M377" t="str">
            <v xml:space="preserve"> </v>
          </cell>
          <cell r="N377">
            <v>15</v>
          </cell>
          <cell r="O377" t="str">
            <v xml:space="preserve"> 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 xml:space="preserve"> </v>
          </cell>
          <cell r="K378" t="str">
            <v xml:space="preserve"> </v>
          </cell>
          <cell r="L378" t="str">
            <v xml:space="preserve"> </v>
          </cell>
          <cell r="M378" t="str">
            <v xml:space="preserve"> </v>
          </cell>
          <cell r="N378" t="str">
            <v xml:space="preserve"> 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 xml:space="preserve"> </v>
          </cell>
          <cell r="K379" t="str">
            <v xml:space="preserve"> </v>
          </cell>
          <cell r="L379" t="str">
            <v xml:space="preserve"> </v>
          </cell>
          <cell r="M379" t="str">
            <v xml:space="preserve"> </v>
          </cell>
          <cell r="N379" t="str">
            <v xml:space="preserve"> 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 xml:space="preserve"> </v>
          </cell>
          <cell r="K380" t="str">
            <v xml:space="preserve"> </v>
          </cell>
          <cell r="L380" t="str">
            <v xml:space="preserve"> </v>
          </cell>
          <cell r="M380" t="str">
            <v xml:space="preserve"> </v>
          </cell>
          <cell r="N380" t="str">
            <v xml:space="preserve"> 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 xml:space="preserve"> </v>
          </cell>
          <cell r="K381" t="str">
            <v xml:space="preserve"> </v>
          </cell>
          <cell r="L381" t="str">
            <v xml:space="preserve"> </v>
          </cell>
          <cell r="M381" t="str">
            <v xml:space="preserve"> </v>
          </cell>
          <cell r="N381">
            <v>78</v>
          </cell>
          <cell r="O381" t="str">
            <v xml:space="preserve"> 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 xml:space="preserve"> </v>
          </cell>
          <cell r="K382" t="str">
            <v xml:space="preserve"> </v>
          </cell>
          <cell r="L382" t="str">
            <v xml:space="preserve"> </v>
          </cell>
          <cell r="M382" t="str">
            <v xml:space="preserve"> </v>
          </cell>
          <cell r="N382" t="str">
            <v xml:space="preserve"> 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 xml:space="preserve"> </v>
          </cell>
          <cell r="K383" t="str">
            <v xml:space="preserve"> </v>
          </cell>
          <cell r="L383" t="str">
            <v xml:space="preserve"> </v>
          </cell>
          <cell r="M383" t="str">
            <v xml:space="preserve"> </v>
          </cell>
          <cell r="N383" t="str">
            <v xml:space="preserve"> 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 xml:space="preserve"> </v>
          </cell>
          <cell r="K384" t="str">
            <v xml:space="preserve"> </v>
          </cell>
          <cell r="L384" t="str">
            <v xml:space="preserve"> </v>
          </cell>
          <cell r="M384" t="str">
            <v xml:space="preserve"> </v>
          </cell>
          <cell r="N384" t="str">
            <v xml:space="preserve"> 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 xml:space="preserve"> </v>
          </cell>
          <cell r="K385" t="str">
            <v xml:space="preserve"> </v>
          </cell>
          <cell r="L385" t="str">
            <v xml:space="preserve"> </v>
          </cell>
          <cell r="M385" t="str">
            <v xml:space="preserve"> </v>
          </cell>
          <cell r="N385" t="str">
            <v xml:space="preserve"> 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 xml:space="preserve"> </v>
          </cell>
          <cell r="K386" t="str">
            <v xml:space="preserve"> </v>
          </cell>
          <cell r="L386" t="str">
            <v xml:space="preserve"> </v>
          </cell>
          <cell r="M386" t="str">
            <v xml:space="preserve"> </v>
          </cell>
          <cell r="N386" t="str">
            <v xml:space="preserve"> 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 xml:space="preserve"> </v>
          </cell>
          <cell r="K387" t="str">
            <v xml:space="preserve"> </v>
          </cell>
          <cell r="L387" t="str">
            <v xml:space="preserve"> </v>
          </cell>
          <cell r="M387" t="str">
            <v xml:space="preserve"> </v>
          </cell>
          <cell r="N387">
            <v>2</v>
          </cell>
          <cell r="O387" t="str">
            <v xml:space="preserve"> 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 xml:space="preserve"> </v>
          </cell>
          <cell r="K388" t="str">
            <v xml:space="preserve"> </v>
          </cell>
          <cell r="L388" t="str">
            <v xml:space="preserve"> </v>
          </cell>
          <cell r="M388" t="str">
            <v xml:space="preserve"> </v>
          </cell>
          <cell r="N388">
            <v>5</v>
          </cell>
          <cell r="O388" t="str">
            <v xml:space="preserve"> 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 xml:space="preserve"> </v>
          </cell>
          <cell r="K391" t="str">
            <v xml:space="preserve"> </v>
          </cell>
          <cell r="L391">
            <v>5</v>
          </cell>
          <cell r="M391" t="str">
            <v xml:space="preserve"> </v>
          </cell>
          <cell r="N391" t="str">
            <v xml:space="preserve"> </v>
          </cell>
          <cell r="O391" t="str">
            <v xml:space="preserve"> 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 xml:space="preserve"> </v>
          </cell>
          <cell r="K392" t="str">
            <v xml:space="preserve"> </v>
          </cell>
          <cell r="L392" t="str">
            <v xml:space="preserve"> </v>
          </cell>
          <cell r="M392">
            <v>10</v>
          </cell>
          <cell r="N392" t="str">
            <v xml:space="preserve"> </v>
          </cell>
          <cell r="O392" t="str">
            <v xml:space="preserve"> 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 xml:space="preserve"> </v>
          </cell>
          <cell r="K393" t="str">
            <v xml:space="preserve"> </v>
          </cell>
          <cell r="L393" t="str">
            <v xml:space="preserve"> </v>
          </cell>
          <cell r="M393" t="str">
            <v xml:space="preserve"> </v>
          </cell>
          <cell r="N393">
            <v>5</v>
          </cell>
          <cell r="O393" t="str">
            <v xml:space="preserve"> 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 xml:space="preserve"> </v>
          </cell>
          <cell r="K394" t="str">
            <v xml:space="preserve"> </v>
          </cell>
          <cell r="L394" t="str">
            <v xml:space="preserve"> </v>
          </cell>
          <cell r="M394" t="str">
            <v xml:space="preserve"> </v>
          </cell>
          <cell r="N394">
            <v>75</v>
          </cell>
          <cell r="O394" t="str">
            <v xml:space="preserve"> 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 xml:space="preserve"> </v>
          </cell>
          <cell r="K395" t="str">
            <v xml:space="preserve"> </v>
          </cell>
          <cell r="L395" t="str">
            <v xml:space="preserve"> </v>
          </cell>
          <cell r="M395" t="str">
            <v xml:space="preserve"> </v>
          </cell>
          <cell r="N395" t="str">
            <v xml:space="preserve"> 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 xml:space="preserve"> </v>
          </cell>
          <cell r="K398" t="str">
            <v xml:space="preserve"> </v>
          </cell>
          <cell r="L398" t="str">
            <v xml:space="preserve"> </v>
          </cell>
          <cell r="M398" t="str">
            <v xml:space="preserve"> </v>
          </cell>
          <cell r="N398" t="str">
            <v xml:space="preserve"> 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 xml:space="preserve"> </v>
          </cell>
          <cell r="K415" t="str">
            <v xml:space="preserve"> </v>
          </cell>
          <cell r="L415" t="str">
            <v xml:space="preserve"> </v>
          </cell>
          <cell r="M415" t="str">
            <v xml:space="preserve"> </v>
          </cell>
          <cell r="N415" t="str">
            <v xml:space="preserve"> 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 xml:space="preserve"> </v>
          </cell>
          <cell r="K418" t="str">
            <v xml:space="preserve"> </v>
          </cell>
          <cell r="L418" t="str">
            <v xml:space="preserve"> </v>
          </cell>
          <cell r="M418" t="str">
            <v xml:space="preserve"> </v>
          </cell>
          <cell r="N418">
            <v>20</v>
          </cell>
          <cell r="O418" t="str">
            <v xml:space="preserve"> 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 xml:space="preserve"> </v>
          </cell>
          <cell r="K419" t="str">
            <v xml:space="preserve"> </v>
          </cell>
          <cell r="L419" t="str">
            <v xml:space="preserve"> </v>
          </cell>
          <cell r="M419">
            <v>8</v>
          </cell>
          <cell r="N419" t="str">
            <v xml:space="preserve"> </v>
          </cell>
          <cell r="O419" t="str">
            <v xml:space="preserve"> 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 xml:space="preserve"> </v>
          </cell>
          <cell r="K420" t="str">
            <v xml:space="preserve"> </v>
          </cell>
          <cell r="L420" t="str">
            <v xml:space="preserve"> </v>
          </cell>
          <cell r="M420" t="str">
            <v xml:space="preserve"> </v>
          </cell>
          <cell r="N420">
            <v>100</v>
          </cell>
          <cell r="O420" t="str">
            <v xml:space="preserve"> 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 xml:space="preserve"> </v>
          </cell>
          <cell r="K424" t="str">
            <v xml:space="preserve"> </v>
          </cell>
          <cell r="L424" t="str">
            <v xml:space="preserve"> </v>
          </cell>
          <cell r="M424">
            <v>82</v>
          </cell>
          <cell r="N424" t="str">
            <v xml:space="preserve"> </v>
          </cell>
          <cell r="O424" t="str">
            <v xml:space="preserve"> 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 xml:space="preserve"> </v>
          </cell>
          <cell r="K425" t="str">
            <v xml:space="preserve"> </v>
          </cell>
          <cell r="L425" t="str">
            <v xml:space="preserve"> </v>
          </cell>
          <cell r="M425" t="str">
            <v xml:space="preserve"> </v>
          </cell>
          <cell r="N425">
            <v>15</v>
          </cell>
          <cell r="O425" t="str">
            <v xml:space="preserve"> 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 xml:space="preserve"> </v>
          </cell>
          <cell r="K426" t="str">
            <v xml:space="preserve"> </v>
          </cell>
          <cell r="L426" t="str">
            <v xml:space="preserve"> </v>
          </cell>
          <cell r="M426" t="str">
            <v xml:space="preserve"> </v>
          </cell>
          <cell r="N426" t="str">
            <v xml:space="preserve"> 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 xml:space="preserve"> </v>
          </cell>
          <cell r="K427" t="str">
            <v xml:space="preserve"> </v>
          </cell>
          <cell r="L427" t="str">
            <v xml:space="preserve"> </v>
          </cell>
          <cell r="M427" t="str">
            <v xml:space="preserve"> </v>
          </cell>
          <cell r="N427" t="str">
            <v xml:space="preserve"> 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 xml:space="preserve"> </v>
          </cell>
          <cell r="K428" t="str">
            <v xml:space="preserve"> </v>
          </cell>
          <cell r="L428" t="str">
            <v xml:space="preserve"> </v>
          </cell>
          <cell r="M428" t="str">
            <v xml:space="preserve"> </v>
          </cell>
          <cell r="N428" t="str">
            <v xml:space="preserve"> 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 xml:space="preserve"> </v>
          </cell>
          <cell r="K429" t="str">
            <v xml:space="preserve"> </v>
          </cell>
          <cell r="L429" t="str">
            <v xml:space="preserve"> </v>
          </cell>
          <cell r="M429" t="str">
            <v xml:space="preserve"> </v>
          </cell>
          <cell r="N429">
            <v>78</v>
          </cell>
          <cell r="O429" t="str">
            <v xml:space="preserve"> 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 xml:space="preserve"> </v>
          </cell>
          <cell r="K430" t="str">
            <v xml:space="preserve"> </v>
          </cell>
          <cell r="L430" t="str">
            <v xml:space="preserve"> </v>
          </cell>
          <cell r="M430" t="str">
            <v xml:space="preserve"> </v>
          </cell>
          <cell r="N430" t="str">
            <v xml:space="preserve"> 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 xml:space="preserve"> </v>
          </cell>
          <cell r="K431" t="str">
            <v xml:space="preserve"> </v>
          </cell>
          <cell r="L431" t="str">
            <v xml:space="preserve"> </v>
          </cell>
          <cell r="M431" t="str">
            <v xml:space="preserve"> </v>
          </cell>
          <cell r="N431" t="str">
            <v xml:space="preserve"> 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 xml:space="preserve"> </v>
          </cell>
          <cell r="K432" t="str">
            <v xml:space="preserve"> </v>
          </cell>
          <cell r="L432" t="str">
            <v xml:space="preserve"> </v>
          </cell>
          <cell r="M432" t="str">
            <v xml:space="preserve"> </v>
          </cell>
          <cell r="N432" t="str">
            <v xml:space="preserve"> 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 xml:space="preserve"> </v>
          </cell>
          <cell r="K433" t="str">
            <v xml:space="preserve"> </v>
          </cell>
          <cell r="L433" t="str">
            <v xml:space="preserve"> </v>
          </cell>
          <cell r="M433" t="str">
            <v xml:space="preserve"> </v>
          </cell>
          <cell r="N433" t="str">
            <v xml:space="preserve"> 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 xml:space="preserve"> </v>
          </cell>
          <cell r="K434" t="str">
            <v xml:space="preserve"> </v>
          </cell>
          <cell r="L434" t="str">
            <v xml:space="preserve"> </v>
          </cell>
          <cell r="M434" t="str">
            <v xml:space="preserve"> </v>
          </cell>
          <cell r="N434" t="str">
            <v xml:space="preserve"> 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 xml:space="preserve"> </v>
          </cell>
          <cell r="K435" t="str">
            <v xml:space="preserve"> </v>
          </cell>
          <cell r="L435" t="str">
            <v xml:space="preserve"> </v>
          </cell>
          <cell r="M435" t="str">
            <v xml:space="preserve"> </v>
          </cell>
          <cell r="N435">
            <v>2</v>
          </cell>
          <cell r="O435" t="str">
            <v xml:space="preserve"> 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 xml:space="preserve"> </v>
          </cell>
          <cell r="K436" t="str">
            <v xml:space="preserve"> </v>
          </cell>
          <cell r="L436" t="str">
            <v xml:space="preserve"> </v>
          </cell>
          <cell r="M436" t="str">
            <v xml:space="preserve"> </v>
          </cell>
          <cell r="N436">
            <v>5</v>
          </cell>
          <cell r="O436" t="str">
            <v xml:space="preserve"> 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 xml:space="preserve"> </v>
          </cell>
          <cell r="K441">
            <v>35</v>
          </cell>
          <cell r="L441" t="str">
            <v xml:space="preserve"> </v>
          </cell>
          <cell r="M441" t="str">
            <v xml:space="preserve"> </v>
          </cell>
          <cell r="N441" t="str">
            <v xml:space="preserve"> </v>
          </cell>
          <cell r="O441" t="str">
            <v xml:space="preserve"> 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 xml:space="preserve"> </v>
          </cell>
          <cell r="K442" t="str">
            <v xml:space="preserve"> </v>
          </cell>
          <cell r="L442">
            <v>45</v>
          </cell>
          <cell r="M442" t="str">
            <v xml:space="preserve"> </v>
          </cell>
          <cell r="N442" t="str">
            <v xml:space="preserve"> </v>
          </cell>
          <cell r="O442" t="str">
            <v xml:space="preserve"> 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 xml:space="preserve"> </v>
          </cell>
          <cell r="K443" t="str">
            <v xml:space="preserve"> </v>
          </cell>
          <cell r="L443" t="str">
            <v xml:space="preserve"> </v>
          </cell>
          <cell r="M443">
            <v>10</v>
          </cell>
          <cell r="N443" t="str">
            <v xml:space="preserve"> </v>
          </cell>
          <cell r="O443" t="str">
            <v xml:space="preserve"> 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 xml:space="preserve"> </v>
          </cell>
          <cell r="K444" t="str">
            <v xml:space="preserve"> </v>
          </cell>
          <cell r="L444" t="str">
            <v xml:space="preserve"> </v>
          </cell>
          <cell r="M444" t="str">
            <v xml:space="preserve"> </v>
          </cell>
          <cell r="N444">
            <v>5</v>
          </cell>
          <cell r="O444" t="str">
            <v xml:space="preserve"> 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 xml:space="preserve"> </v>
          </cell>
          <cell r="K445" t="str">
            <v xml:space="preserve"> </v>
          </cell>
          <cell r="L445" t="str">
            <v xml:space="preserve"> </v>
          </cell>
          <cell r="M445" t="str">
            <v xml:space="preserve"> </v>
          </cell>
          <cell r="N445">
            <v>75</v>
          </cell>
          <cell r="O445" t="str">
            <v xml:space="preserve"> 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 xml:space="preserve"> </v>
          </cell>
          <cell r="K446" t="str">
            <v xml:space="preserve"> </v>
          </cell>
          <cell r="L446" t="str">
            <v xml:space="preserve"> </v>
          </cell>
          <cell r="M446" t="str">
            <v xml:space="preserve"> </v>
          </cell>
          <cell r="N446" t="str">
            <v xml:space="preserve"> 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 xml:space="preserve"> </v>
          </cell>
          <cell r="K449" t="str">
            <v xml:space="preserve"> </v>
          </cell>
          <cell r="L449" t="str">
            <v xml:space="preserve"> </v>
          </cell>
          <cell r="M449" t="str">
            <v xml:space="preserve"> </v>
          </cell>
          <cell r="N449" t="str">
            <v xml:space="preserve"> 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 xml:space="preserve"> </v>
          </cell>
          <cell r="K466" t="str">
            <v xml:space="preserve"> </v>
          </cell>
          <cell r="L466" t="str">
            <v xml:space="preserve"> </v>
          </cell>
          <cell r="M466" t="str">
            <v xml:space="preserve"> </v>
          </cell>
          <cell r="N466" t="str">
            <v xml:space="preserve"> 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 xml:space="preserve"> </v>
          </cell>
          <cell r="K469" t="str">
            <v xml:space="preserve"> </v>
          </cell>
          <cell r="L469" t="str">
            <v xml:space="preserve"> </v>
          </cell>
          <cell r="M469" t="str">
            <v xml:space="preserve"> </v>
          </cell>
          <cell r="N469">
            <v>20</v>
          </cell>
          <cell r="O469" t="str">
            <v xml:space="preserve"> 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 xml:space="preserve"> </v>
          </cell>
          <cell r="K470" t="str">
            <v xml:space="preserve"> </v>
          </cell>
          <cell r="L470" t="str">
            <v xml:space="preserve"> </v>
          </cell>
          <cell r="M470">
            <v>8</v>
          </cell>
          <cell r="N470" t="str">
            <v xml:space="preserve"> </v>
          </cell>
          <cell r="O470" t="str">
            <v xml:space="preserve"> 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 xml:space="preserve"> </v>
          </cell>
          <cell r="K471" t="str">
            <v xml:space="preserve"> </v>
          </cell>
          <cell r="L471" t="str">
            <v xml:space="preserve"> </v>
          </cell>
          <cell r="M471" t="str">
            <v xml:space="preserve"> </v>
          </cell>
          <cell r="N471">
            <v>100</v>
          </cell>
          <cell r="O471" t="str">
            <v xml:space="preserve"> 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 xml:space="preserve"> </v>
          </cell>
          <cell r="K475" t="str">
            <v xml:space="preserve"> </v>
          </cell>
          <cell r="L475" t="str">
            <v xml:space="preserve"> </v>
          </cell>
          <cell r="M475">
            <v>82</v>
          </cell>
          <cell r="N475" t="str">
            <v xml:space="preserve"> </v>
          </cell>
          <cell r="O475" t="str">
            <v xml:space="preserve"> 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 xml:space="preserve"> </v>
          </cell>
          <cell r="K476" t="str">
            <v xml:space="preserve"> </v>
          </cell>
          <cell r="L476" t="str">
            <v xml:space="preserve"> </v>
          </cell>
          <cell r="M476" t="str">
            <v xml:space="preserve"> </v>
          </cell>
          <cell r="N476">
            <v>15</v>
          </cell>
          <cell r="O476" t="str">
            <v xml:space="preserve"> 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 xml:space="preserve"> </v>
          </cell>
          <cell r="K477" t="str">
            <v xml:space="preserve"> </v>
          </cell>
          <cell r="L477" t="str">
            <v xml:space="preserve"> </v>
          </cell>
          <cell r="M477" t="str">
            <v xml:space="preserve"> </v>
          </cell>
          <cell r="N477" t="str">
            <v xml:space="preserve"> 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 xml:space="preserve"> </v>
          </cell>
          <cell r="K478" t="str">
            <v xml:space="preserve"> </v>
          </cell>
          <cell r="L478" t="str">
            <v xml:space="preserve"> </v>
          </cell>
          <cell r="M478" t="str">
            <v xml:space="preserve"> </v>
          </cell>
          <cell r="N478" t="str">
            <v xml:space="preserve"> 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 xml:space="preserve"> </v>
          </cell>
          <cell r="K479" t="str">
            <v xml:space="preserve"> </v>
          </cell>
          <cell r="L479" t="str">
            <v xml:space="preserve"> </v>
          </cell>
          <cell r="M479" t="str">
            <v xml:space="preserve"> </v>
          </cell>
          <cell r="N479" t="str">
            <v xml:space="preserve"> 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 xml:space="preserve"> </v>
          </cell>
          <cell r="K480" t="str">
            <v xml:space="preserve"> </v>
          </cell>
          <cell r="L480" t="str">
            <v xml:space="preserve"> </v>
          </cell>
          <cell r="M480" t="str">
            <v xml:space="preserve"> </v>
          </cell>
          <cell r="N480">
            <v>78</v>
          </cell>
          <cell r="O480" t="str">
            <v xml:space="preserve"> 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 xml:space="preserve"> </v>
          </cell>
          <cell r="K481" t="str">
            <v xml:space="preserve"> </v>
          </cell>
          <cell r="L481" t="str">
            <v xml:space="preserve"> </v>
          </cell>
          <cell r="M481" t="str">
            <v xml:space="preserve"> </v>
          </cell>
          <cell r="N481" t="str">
            <v xml:space="preserve"> 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 xml:space="preserve"> </v>
          </cell>
          <cell r="K482" t="str">
            <v xml:space="preserve"> </v>
          </cell>
          <cell r="L482" t="str">
            <v xml:space="preserve"> </v>
          </cell>
          <cell r="M482" t="str">
            <v xml:space="preserve"> </v>
          </cell>
          <cell r="N482" t="str">
            <v xml:space="preserve"> 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 xml:space="preserve"> </v>
          </cell>
          <cell r="K483" t="str">
            <v xml:space="preserve"> </v>
          </cell>
          <cell r="L483" t="str">
            <v xml:space="preserve"> </v>
          </cell>
          <cell r="M483" t="str">
            <v xml:space="preserve"> </v>
          </cell>
          <cell r="N483" t="str">
            <v xml:space="preserve"> 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 xml:space="preserve"> </v>
          </cell>
          <cell r="K484" t="str">
            <v xml:space="preserve"> </v>
          </cell>
          <cell r="L484" t="str">
            <v xml:space="preserve"> </v>
          </cell>
          <cell r="M484" t="str">
            <v xml:space="preserve"> </v>
          </cell>
          <cell r="N484" t="str">
            <v xml:space="preserve"> 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 xml:space="preserve"> </v>
          </cell>
          <cell r="K485" t="str">
            <v xml:space="preserve"> </v>
          </cell>
          <cell r="L485" t="str">
            <v xml:space="preserve"> </v>
          </cell>
          <cell r="M485" t="str">
            <v xml:space="preserve"> </v>
          </cell>
          <cell r="N485" t="str">
            <v xml:space="preserve"> 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 xml:space="preserve"> </v>
          </cell>
          <cell r="K486" t="str">
            <v xml:space="preserve"> </v>
          </cell>
          <cell r="L486" t="str">
            <v xml:space="preserve"> </v>
          </cell>
          <cell r="M486" t="str">
            <v xml:space="preserve"> </v>
          </cell>
          <cell r="N486">
            <v>2</v>
          </cell>
          <cell r="O486" t="str">
            <v xml:space="preserve"> 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 xml:space="preserve"> </v>
          </cell>
          <cell r="K487" t="str">
            <v xml:space="preserve"> </v>
          </cell>
          <cell r="L487" t="str">
            <v xml:space="preserve"> </v>
          </cell>
          <cell r="M487" t="str">
            <v xml:space="preserve"> </v>
          </cell>
          <cell r="N487">
            <v>5</v>
          </cell>
          <cell r="O487" t="str">
            <v xml:space="preserve"> 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 xml:space="preserve"> </v>
          </cell>
          <cell r="K490" t="str">
            <v xml:space="preserve"> </v>
          </cell>
          <cell r="L490">
            <v>33</v>
          </cell>
          <cell r="M490" t="str">
            <v xml:space="preserve"> </v>
          </cell>
          <cell r="N490" t="str">
            <v xml:space="preserve"> </v>
          </cell>
          <cell r="O490" t="str">
            <v xml:space="preserve"> 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 xml:space="preserve"> </v>
          </cell>
          <cell r="K491" t="str">
            <v xml:space="preserve"> </v>
          </cell>
          <cell r="L491" t="str">
            <v xml:space="preserve"> </v>
          </cell>
          <cell r="M491">
            <v>10</v>
          </cell>
          <cell r="N491" t="str">
            <v xml:space="preserve"> </v>
          </cell>
          <cell r="O491" t="str">
            <v xml:space="preserve"> 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 xml:space="preserve"> </v>
          </cell>
          <cell r="K492" t="str">
            <v xml:space="preserve"> </v>
          </cell>
          <cell r="L492" t="str">
            <v xml:space="preserve"> </v>
          </cell>
          <cell r="M492" t="str">
            <v xml:space="preserve"> </v>
          </cell>
          <cell r="N492">
            <v>5</v>
          </cell>
          <cell r="O492" t="str">
            <v xml:space="preserve"> 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 xml:space="preserve"> </v>
          </cell>
          <cell r="K493" t="str">
            <v xml:space="preserve"> </v>
          </cell>
          <cell r="L493" t="str">
            <v xml:space="preserve"> </v>
          </cell>
          <cell r="M493" t="str">
            <v xml:space="preserve"> </v>
          </cell>
          <cell r="N493">
            <v>75</v>
          </cell>
          <cell r="O493" t="str">
            <v xml:space="preserve"> 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 xml:space="preserve"> </v>
          </cell>
          <cell r="K494" t="str">
            <v xml:space="preserve"> </v>
          </cell>
          <cell r="L494" t="str">
            <v xml:space="preserve"> </v>
          </cell>
          <cell r="M494" t="str">
            <v xml:space="preserve"> </v>
          </cell>
          <cell r="N494" t="str">
            <v xml:space="preserve"> 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 xml:space="preserve"> </v>
          </cell>
          <cell r="K497" t="str">
            <v xml:space="preserve"> </v>
          </cell>
          <cell r="L497" t="str">
            <v xml:space="preserve"> </v>
          </cell>
          <cell r="M497" t="str">
            <v xml:space="preserve"> </v>
          </cell>
          <cell r="N497" t="str">
            <v xml:space="preserve"> 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 xml:space="preserve"> </v>
          </cell>
          <cell r="K514" t="str">
            <v xml:space="preserve"> </v>
          </cell>
          <cell r="L514" t="str">
            <v xml:space="preserve"> </v>
          </cell>
          <cell r="M514" t="str">
            <v xml:space="preserve"> </v>
          </cell>
          <cell r="N514" t="str">
            <v xml:space="preserve"> 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 xml:space="preserve"> </v>
          </cell>
          <cell r="K517" t="str">
            <v xml:space="preserve"> </v>
          </cell>
          <cell r="L517" t="str">
            <v xml:space="preserve"> </v>
          </cell>
          <cell r="M517" t="str">
            <v xml:space="preserve"> </v>
          </cell>
          <cell r="N517">
            <v>20</v>
          </cell>
          <cell r="O517" t="str">
            <v xml:space="preserve"> 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 xml:space="preserve"> </v>
          </cell>
          <cell r="K518" t="str">
            <v xml:space="preserve"> </v>
          </cell>
          <cell r="L518" t="str">
            <v xml:space="preserve"> </v>
          </cell>
          <cell r="M518">
            <v>8</v>
          </cell>
          <cell r="N518" t="str">
            <v xml:space="preserve"> </v>
          </cell>
          <cell r="O518" t="str">
            <v xml:space="preserve"> 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 xml:space="preserve"> </v>
          </cell>
          <cell r="K519" t="str">
            <v xml:space="preserve"> </v>
          </cell>
          <cell r="L519" t="str">
            <v xml:space="preserve"> </v>
          </cell>
          <cell r="M519" t="str">
            <v xml:space="preserve"> </v>
          </cell>
          <cell r="N519">
            <v>100</v>
          </cell>
          <cell r="O519" t="str">
            <v xml:space="preserve"> 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 xml:space="preserve"> </v>
          </cell>
          <cell r="K523" t="str">
            <v xml:space="preserve"> </v>
          </cell>
          <cell r="L523" t="str">
            <v xml:space="preserve"> </v>
          </cell>
          <cell r="M523">
            <v>82</v>
          </cell>
          <cell r="N523" t="str">
            <v xml:space="preserve"> </v>
          </cell>
          <cell r="O523" t="str">
            <v xml:space="preserve"> 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 xml:space="preserve"> </v>
          </cell>
          <cell r="K524" t="str">
            <v xml:space="preserve"> </v>
          </cell>
          <cell r="L524" t="str">
            <v xml:space="preserve"> </v>
          </cell>
          <cell r="M524" t="str">
            <v xml:space="preserve"> </v>
          </cell>
          <cell r="N524">
            <v>15</v>
          </cell>
          <cell r="O524" t="str">
            <v xml:space="preserve"> 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 xml:space="preserve"> </v>
          </cell>
          <cell r="K525" t="str">
            <v xml:space="preserve"> </v>
          </cell>
          <cell r="L525" t="str">
            <v xml:space="preserve"> </v>
          </cell>
          <cell r="M525" t="str">
            <v xml:space="preserve"> </v>
          </cell>
          <cell r="N525" t="str">
            <v xml:space="preserve"> 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 xml:space="preserve"> </v>
          </cell>
          <cell r="K526" t="str">
            <v xml:space="preserve"> </v>
          </cell>
          <cell r="L526" t="str">
            <v xml:space="preserve"> </v>
          </cell>
          <cell r="M526" t="str">
            <v xml:space="preserve"> </v>
          </cell>
          <cell r="N526" t="str">
            <v xml:space="preserve"> 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 xml:space="preserve"> </v>
          </cell>
          <cell r="K527" t="str">
            <v xml:space="preserve"> </v>
          </cell>
          <cell r="L527" t="str">
            <v xml:space="preserve"> </v>
          </cell>
          <cell r="M527" t="str">
            <v xml:space="preserve"> </v>
          </cell>
          <cell r="N527" t="str">
            <v xml:space="preserve"> 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 xml:space="preserve"> </v>
          </cell>
          <cell r="K528" t="str">
            <v xml:space="preserve"> </v>
          </cell>
          <cell r="L528" t="str">
            <v xml:space="preserve"> </v>
          </cell>
          <cell r="M528" t="str">
            <v xml:space="preserve"> </v>
          </cell>
          <cell r="N528">
            <v>78</v>
          </cell>
          <cell r="O528" t="str">
            <v xml:space="preserve"> 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 xml:space="preserve"> </v>
          </cell>
          <cell r="K529" t="str">
            <v xml:space="preserve"> </v>
          </cell>
          <cell r="L529" t="str">
            <v xml:space="preserve"> </v>
          </cell>
          <cell r="M529" t="str">
            <v xml:space="preserve"> </v>
          </cell>
          <cell r="N529" t="str">
            <v xml:space="preserve"> 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 xml:space="preserve"> </v>
          </cell>
          <cell r="K530" t="str">
            <v xml:space="preserve"> </v>
          </cell>
          <cell r="L530" t="str">
            <v xml:space="preserve"> </v>
          </cell>
          <cell r="M530" t="str">
            <v xml:space="preserve"> </v>
          </cell>
          <cell r="N530" t="str">
            <v xml:space="preserve"> 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 xml:space="preserve"> </v>
          </cell>
          <cell r="K531" t="str">
            <v xml:space="preserve"> </v>
          </cell>
          <cell r="L531" t="str">
            <v xml:space="preserve"> </v>
          </cell>
          <cell r="M531" t="str">
            <v xml:space="preserve"> </v>
          </cell>
          <cell r="N531" t="str">
            <v xml:space="preserve"> 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 xml:space="preserve"> </v>
          </cell>
          <cell r="K532" t="str">
            <v xml:space="preserve"> </v>
          </cell>
          <cell r="L532" t="str">
            <v xml:space="preserve"> </v>
          </cell>
          <cell r="M532" t="str">
            <v xml:space="preserve"> </v>
          </cell>
          <cell r="N532" t="str">
            <v xml:space="preserve"> 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 xml:space="preserve"> </v>
          </cell>
          <cell r="K533" t="str">
            <v xml:space="preserve"> </v>
          </cell>
          <cell r="L533" t="str">
            <v xml:space="preserve"> </v>
          </cell>
          <cell r="M533" t="str">
            <v xml:space="preserve"> </v>
          </cell>
          <cell r="N533" t="str">
            <v xml:space="preserve"> 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 xml:space="preserve"> </v>
          </cell>
          <cell r="K534" t="str">
            <v xml:space="preserve"> </v>
          </cell>
          <cell r="L534" t="str">
            <v xml:space="preserve"> </v>
          </cell>
          <cell r="M534" t="str">
            <v xml:space="preserve"> </v>
          </cell>
          <cell r="N534">
            <v>2</v>
          </cell>
          <cell r="O534" t="str">
            <v xml:space="preserve"> 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 xml:space="preserve"> </v>
          </cell>
          <cell r="K535" t="str">
            <v xml:space="preserve"> </v>
          </cell>
          <cell r="L535" t="str">
            <v xml:space="preserve"> </v>
          </cell>
          <cell r="M535" t="str">
            <v xml:space="preserve"> </v>
          </cell>
          <cell r="N535">
            <v>5</v>
          </cell>
          <cell r="O535" t="str">
            <v xml:space="preserve"> 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 xml:space="preserve"> </v>
          </cell>
          <cell r="K538" t="str">
            <v xml:space="preserve"> </v>
          </cell>
          <cell r="L538">
            <v>18</v>
          </cell>
          <cell r="M538" t="str">
            <v xml:space="preserve"> </v>
          </cell>
          <cell r="N538" t="str">
            <v xml:space="preserve"> </v>
          </cell>
          <cell r="O538" t="str">
            <v xml:space="preserve"> 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 xml:space="preserve"> </v>
          </cell>
          <cell r="K539" t="str">
            <v xml:space="preserve"> </v>
          </cell>
          <cell r="L539" t="str">
            <v xml:space="preserve"> </v>
          </cell>
          <cell r="M539">
            <v>10</v>
          </cell>
          <cell r="N539" t="str">
            <v xml:space="preserve"> </v>
          </cell>
          <cell r="O539" t="str">
            <v xml:space="preserve"> 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 xml:space="preserve"> </v>
          </cell>
          <cell r="K540" t="str">
            <v xml:space="preserve"> </v>
          </cell>
          <cell r="L540" t="str">
            <v xml:space="preserve"> </v>
          </cell>
          <cell r="M540" t="str">
            <v xml:space="preserve"> </v>
          </cell>
          <cell r="N540">
            <v>5</v>
          </cell>
          <cell r="O540" t="str">
            <v xml:space="preserve"> 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 xml:space="preserve"> </v>
          </cell>
          <cell r="K541" t="str">
            <v xml:space="preserve"> </v>
          </cell>
          <cell r="L541" t="str">
            <v xml:space="preserve"> </v>
          </cell>
          <cell r="M541" t="str">
            <v xml:space="preserve"> </v>
          </cell>
          <cell r="N541">
            <v>75</v>
          </cell>
          <cell r="O541" t="str">
            <v xml:space="preserve"> 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 xml:space="preserve"> </v>
          </cell>
          <cell r="K542" t="str">
            <v xml:space="preserve"> </v>
          </cell>
          <cell r="L542" t="str">
            <v xml:space="preserve"> </v>
          </cell>
          <cell r="M542" t="str">
            <v xml:space="preserve"> </v>
          </cell>
          <cell r="N542" t="str">
            <v xml:space="preserve"> 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 xml:space="preserve"> </v>
          </cell>
          <cell r="K545" t="str">
            <v xml:space="preserve"> </v>
          </cell>
          <cell r="L545" t="str">
            <v xml:space="preserve"> </v>
          </cell>
          <cell r="M545" t="str">
            <v xml:space="preserve"> </v>
          </cell>
          <cell r="N545" t="str">
            <v xml:space="preserve"> 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 xml:space="preserve"> </v>
          </cell>
          <cell r="K562" t="str">
            <v xml:space="preserve"> </v>
          </cell>
          <cell r="L562" t="str">
            <v xml:space="preserve"> </v>
          </cell>
          <cell r="M562" t="str">
            <v xml:space="preserve"> </v>
          </cell>
          <cell r="N562" t="str">
            <v xml:space="preserve"> 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 xml:space="preserve"> </v>
          </cell>
          <cell r="K565" t="str">
            <v xml:space="preserve"> </v>
          </cell>
          <cell r="L565" t="str">
            <v xml:space="preserve"> </v>
          </cell>
          <cell r="M565" t="str">
            <v xml:space="preserve"> </v>
          </cell>
          <cell r="N565">
            <v>20</v>
          </cell>
          <cell r="O565" t="str">
            <v xml:space="preserve"> 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 xml:space="preserve"> </v>
          </cell>
          <cell r="K566" t="str">
            <v xml:space="preserve"> </v>
          </cell>
          <cell r="L566" t="str">
            <v xml:space="preserve"> </v>
          </cell>
          <cell r="M566">
            <v>8</v>
          </cell>
          <cell r="N566" t="str">
            <v xml:space="preserve"> </v>
          </cell>
          <cell r="O566" t="str">
            <v xml:space="preserve"> 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 xml:space="preserve"> </v>
          </cell>
          <cell r="K567" t="str">
            <v xml:space="preserve"> </v>
          </cell>
          <cell r="L567" t="str">
            <v xml:space="preserve"> </v>
          </cell>
          <cell r="M567" t="str">
            <v xml:space="preserve"> </v>
          </cell>
          <cell r="N567">
            <v>100</v>
          </cell>
          <cell r="O567" t="str">
            <v xml:space="preserve"> 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 xml:space="preserve"> </v>
          </cell>
          <cell r="K571" t="str">
            <v xml:space="preserve"> </v>
          </cell>
          <cell r="L571" t="str">
            <v xml:space="preserve"> </v>
          </cell>
          <cell r="M571">
            <v>82</v>
          </cell>
          <cell r="N571" t="str">
            <v xml:space="preserve"> </v>
          </cell>
          <cell r="O571" t="str">
            <v xml:space="preserve"> 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 xml:space="preserve"> </v>
          </cell>
          <cell r="K572" t="str">
            <v xml:space="preserve"> </v>
          </cell>
          <cell r="L572" t="str">
            <v xml:space="preserve"> </v>
          </cell>
          <cell r="M572" t="str">
            <v xml:space="preserve"> </v>
          </cell>
          <cell r="N572">
            <v>15</v>
          </cell>
          <cell r="O572" t="str">
            <v xml:space="preserve"> 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 xml:space="preserve"> </v>
          </cell>
          <cell r="K573" t="str">
            <v xml:space="preserve"> </v>
          </cell>
          <cell r="L573" t="str">
            <v xml:space="preserve"> </v>
          </cell>
          <cell r="M573" t="str">
            <v xml:space="preserve"> </v>
          </cell>
          <cell r="N573" t="str">
            <v xml:space="preserve"> 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 xml:space="preserve"> </v>
          </cell>
          <cell r="K574" t="str">
            <v xml:space="preserve"> </v>
          </cell>
          <cell r="L574" t="str">
            <v xml:space="preserve"> </v>
          </cell>
          <cell r="M574" t="str">
            <v xml:space="preserve"> </v>
          </cell>
          <cell r="N574" t="str">
            <v xml:space="preserve"> 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 xml:space="preserve"> </v>
          </cell>
          <cell r="K575" t="str">
            <v xml:space="preserve"> </v>
          </cell>
          <cell r="L575" t="str">
            <v xml:space="preserve"> </v>
          </cell>
          <cell r="M575" t="str">
            <v xml:space="preserve"> </v>
          </cell>
          <cell r="N575" t="str">
            <v xml:space="preserve"> 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 xml:space="preserve"> </v>
          </cell>
          <cell r="K576" t="str">
            <v xml:space="preserve"> </v>
          </cell>
          <cell r="L576" t="str">
            <v xml:space="preserve"> </v>
          </cell>
          <cell r="M576" t="str">
            <v xml:space="preserve"> </v>
          </cell>
          <cell r="N576">
            <v>78</v>
          </cell>
          <cell r="O576" t="str">
            <v xml:space="preserve"> 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 xml:space="preserve"> </v>
          </cell>
          <cell r="K577" t="str">
            <v xml:space="preserve"> </v>
          </cell>
          <cell r="L577" t="str">
            <v xml:space="preserve"> </v>
          </cell>
          <cell r="M577" t="str">
            <v xml:space="preserve"> </v>
          </cell>
          <cell r="N577" t="str">
            <v xml:space="preserve"> 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 xml:space="preserve"> </v>
          </cell>
          <cell r="K578" t="str">
            <v xml:space="preserve"> </v>
          </cell>
          <cell r="L578" t="str">
            <v xml:space="preserve"> </v>
          </cell>
          <cell r="M578" t="str">
            <v xml:space="preserve"> </v>
          </cell>
          <cell r="N578" t="str">
            <v xml:space="preserve"> 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 xml:space="preserve"> </v>
          </cell>
          <cell r="K579" t="str">
            <v xml:space="preserve"> </v>
          </cell>
          <cell r="L579" t="str">
            <v xml:space="preserve"> </v>
          </cell>
          <cell r="M579" t="str">
            <v xml:space="preserve"> </v>
          </cell>
          <cell r="N579" t="str">
            <v xml:space="preserve"> 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 xml:space="preserve"> </v>
          </cell>
          <cell r="K580" t="str">
            <v xml:space="preserve"> </v>
          </cell>
          <cell r="L580" t="str">
            <v xml:space="preserve"> </v>
          </cell>
          <cell r="M580" t="str">
            <v xml:space="preserve"> </v>
          </cell>
          <cell r="N580" t="str">
            <v xml:space="preserve"> 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 xml:space="preserve"> </v>
          </cell>
          <cell r="K581" t="str">
            <v xml:space="preserve"> </v>
          </cell>
          <cell r="L581" t="str">
            <v xml:space="preserve"> </v>
          </cell>
          <cell r="M581" t="str">
            <v xml:space="preserve"> </v>
          </cell>
          <cell r="N581" t="str">
            <v xml:space="preserve"> 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 xml:space="preserve"> </v>
          </cell>
          <cell r="K582" t="str">
            <v xml:space="preserve"> </v>
          </cell>
          <cell r="L582" t="str">
            <v xml:space="preserve"> </v>
          </cell>
          <cell r="M582" t="str">
            <v xml:space="preserve"> </v>
          </cell>
          <cell r="N582">
            <v>2</v>
          </cell>
          <cell r="O582" t="str">
            <v xml:space="preserve"> 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 xml:space="preserve"> </v>
          </cell>
          <cell r="K583" t="str">
            <v xml:space="preserve"> </v>
          </cell>
          <cell r="L583" t="str">
            <v xml:space="preserve"> </v>
          </cell>
          <cell r="M583" t="str">
            <v xml:space="preserve"> </v>
          </cell>
          <cell r="N583">
            <v>5</v>
          </cell>
          <cell r="O583" t="str">
            <v xml:space="preserve"> 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 xml:space="preserve"> </v>
          </cell>
          <cell r="K586" t="str">
            <v xml:space="preserve"> </v>
          </cell>
          <cell r="L586">
            <v>4</v>
          </cell>
          <cell r="M586" t="str">
            <v xml:space="preserve"> </v>
          </cell>
          <cell r="N586" t="str">
            <v xml:space="preserve"> </v>
          </cell>
          <cell r="O586" t="str">
            <v xml:space="preserve"> 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 xml:space="preserve"> </v>
          </cell>
          <cell r="K587" t="str">
            <v xml:space="preserve"> </v>
          </cell>
          <cell r="L587" t="str">
            <v xml:space="preserve"> </v>
          </cell>
          <cell r="M587">
            <v>10</v>
          </cell>
          <cell r="N587" t="str">
            <v xml:space="preserve"> </v>
          </cell>
          <cell r="O587" t="str">
            <v xml:space="preserve"> 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 xml:space="preserve"> </v>
          </cell>
          <cell r="K588" t="str">
            <v xml:space="preserve"> </v>
          </cell>
          <cell r="L588" t="str">
            <v xml:space="preserve"> </v>
          </cell>
          <cell r="M588" t="str">
            <v xml:space="preserve"> </v>
          </cell>
          <cell r="N588">
            <v>5</v>
          </cell>
          <cell r="O588" t="str">
            <v xml:space="preserve"> 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 xml:space="preserve"> </v>
          </cell>
          <cell r="K589" t="str">
            <v xml:space="preserve"> </v>
          </cell>
          <cell r="L589" t="str">
            <v xml:space="preserve"> </v>
          </cell>
          <cell r="M589" t="str">
            <v xml:space="preserve"> </v>
          </cell>
          <cell r="N589">
            <v>75</v>
          </cell>
          <cell r="O589" t="str">
            <v xml:space="preserve"> 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 xml:space="preserve"> </v>
          </cell>
          <cell r="K590" t="str">
            <v xml:space="preserve"> </v>
          </cell>
          <cell r="L590" t="str">
            <v xml:space="preserve"> </v>
          </cell>
          <cell r="M590" t="str">
            <v xml:space="preserve"> </v>
          </cell>
          <cell r="N590" t="str">
            <v xml:space="preserve"> 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 xml:space="preserve"> </v>
          </cell>
          <cell r="K593" t="str">
            <v xml:space="preserve"> </v>
          </cell>
          <cell r="L593" t="str">
            <v xml:space="preserve"> </v>
          </cell>
          <cell r="M593" t="str">
            <v xml:space="preserve"> </v>
          </cell>
          <cell r="N593" t="str">
            <v xml:space="preserve"> 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 xml:space="preserve"> </v>
          </cell>
          <cell r="K610" t="str">
            <v xml:space="preserve"> </v>
          </cell>
          <cell r="L610" t="str">
            <v xml:space="preserve"> </v>
          </cell>
          <cell r="M610" t="str">
            <v xml:space="preserve"> </v>
          </cell>
          <cell r="N610" t="str">
            <v xml:space="preserve"> 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 xml:space="preserve"> </v>
          </cell>
          <cell r="K613" t="str">
            <v xml:space="preserve"> </v>
          </cell>
          <cell r="L613" t="str">
            <v xml:space="preserve"> </v>
          </cell>
          <cell r="M613" t="str">
            <v xml:space="preserve"> </v>
          </cell>
          <cell r="N613">
            <v>20</v>
          </cell>
          <cell r="O613" t="str">
            <v xml:space="preserve"> 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 xml:space="preserve"> </v>
          </cell>
          <cell r="K614" t="str">
            <v xml:space="preserve"> </v>
          </cell>
          <cell r="L614" t="str">
            <v xml:space="preserve"> </v>
          </cell>
          <cell r="M614">
            <v>8</v>
          </cell>
          <cell r="N614" t="str">
            <v xml:space="preserve"> </v>
          </cell>
          <cell r="O614" t="str">
            <v xml:space="preserve"> 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 xml:space="preserve"> </v>
          </cell>
          <cell r="K615" t="str">
            <v xml:space="preserve"> </v>
          </cell>
          <cell r="L615" t="str">
            <v xml:space="preserve"> </v>
          </cell>
          <cell r="M615" t="str">
            <v xml:space="preserve"> </v>
          </cell>
          <cell r="N615">
            <v>100</v>
          </cell>
          <cell r="O615" t="str">
            <v xml:space="preserve"> 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 xml:space="preserve"> </v>
          </cell>
          <cell r="K618" t="str">
            <v xml:space="preserve"> </v>
          </cell>
          <cell r="L618" t="str">
            <v xml:space="preserve"> </v>
          </cell>
          <cell r="M618">
            <v>82</v>
          </cell>
          <cell r="N618" t="str">
            <v xml:space="preserve"> </v>
          </cell>
          <cell r="O618" t="str">
            <v xml:space="preserve"> 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 xml:space="preserve"> </v>
          </cell>
          <cell r="K619" t="str">
            <v xml:space="preserve"> </v>
          </cell>
          <cell r="L619" t="str">
            <v xml:space="preserve"> </v>
          </cell>
          <cell r="M619" t="str">
            <v xml:space="preserve"> </v>
          </cell>
          <cell r="N619">
            <v>15</v>
          </cell>
          <cell r="O619" t="str">
            <v xml:space="preserve"> 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 xml:space="preserve"> </v>
          </cell>
          <cell r="K620" t="str">
            <v xml:space="preserve"> </v>
          </cell>
          <cell r="L620" t="str">
            <v xml:space="preserve"> </v>
          </cell>
          <cell r="M620" t="str">
            <v xml:space="preserve"> </v>
          </cell>
          <cell r="N620" t="str">
            <v xml:space="preserve"> 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 xml:space="preserve"> </v>
          </cell>
          <cell r="K621" t="str">
            <v xml:space="preserve"> </v>
          </cell>
          <cell r="L621" t="str">
            <v xml:space="preserve"> </v>
          </cell>
          <cell r="M621" t="str">
            <v xml:space="preserve"> </v>
          </cell>
          <cell r="N621" t="str">
            <v xml:space="preserve"> 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 xml:space="preserve"> </v>
          </cell>
          <cell r="K622" t="str">
            <v xml:space="preserve"> </v>
          </cell>
          <cell r="L622" t="str">
            <v xml:space="preserve"> </v>
          </cell>
          <cell r="M622" t="str">
            <v xml:space="preserve"> </v>
          </cell>
          <cell r="N622" t="str">
            <v xml:space="preserve"> 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 xml:space="preserve"> </v>
          </cell>
          <cell r="K623" t="str">
            <v xml:space="preserve"> </v>
          </cell>
          <cell r="L623" t="str">
            <v xml:space="preserve"> </v>
          </cell>
          <cell r="M623" t="str">
            <v xml:space="preserve"> </v>
          </cell>
          <cell r="N623">
            <v>78</v>
          </cell>
          <cell r="O623" t="str">
            <v xml:space="preserve"> 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 xml:space="preserve"> </v>
          </cell>
          <cell r="K624" t="str">
            <v xml:space="preserve"> </v>
          </cell>
          <cell r="L624" t="str">
            <v xml:space="preserve"> </v>
          </cell>
          <cell r="M624" t="str">
            <v xml:space="preserve"> </v>
          </cell>
          <cell r="N624" t="str">
            <v xml:space="preserve"> 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 xml:space="preserve"> </v>
          </cell>
          <cell r="K625" t="str">
            <v xml:space="preserve"> </v>
          </cell>
          <cell r="L625" t="str">
            <v xml:space="preserve"> </v>
          </cell>
          <cell r="M625" t="str">
            <v xml:space="preserve"> </v>
          </cell>
          <cell r="N625" t="str">
            <v xml:space="preserve"> 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 xml:space="preserve"> </v>
          </cell>
          <cell r="K626" t="str">
            <v xml:space="preserve"> </v>
          </cell>
          <cell r="L626" t="str">
            <v xml:space="preserve"> </v>
          </cell>
          <cell r="M626" t="str">
            <v xml:space="preserve"> </v>
          </cell>
          <cell r="N626" t="str">
            <v xml:space="preserve"> 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 xml:space="preserve"> </v>
          </cell>
          <cell r="K627" t="str">
            <v xml:space="preserve"> </v>
          </cell>
          <cell r="L627" t="str">
            <v xml:space="preserve"> </v>
          </cell>
          <cell r="M627" t="str">
            <v xml:space="preserve"> </v>
          </cell>
          <cell r="N627" t="str">
            <v xml:space="preserve"> 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 xml:space="preserve"> </v>
          </cell>
          <cell r="K628" t="str">
            <v xml:space="preserve"> </v>
          </cell>
          <cell r="L628" t="str">
            <v xml:space="preserve"> </v>
          </cell>
          <cell r="M628" t="str">
            <v xml:space="preserve"> </v>
          </cell>
          <cell r="N628" t="str">
            <v xml:space="preserve"> 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 xml:space="preserve"> </v>
          </cell>
          <cell r="K629" t="str">
            <v xml:space="preserve"> </v>
          </cell>
          <cell r="L629" t="str">
            <v xml:space="preserve"> </v>
          </cell>
          <cell r="M629" t="str">
            <v xml:space="preserve"> </v>
          </cell>
          <cell r="N629">
            <v>2</v>
          </cell>
          <cell r="O629" t="str">
            <v xml:space="preserve"> 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 xml:space="preserve"> </v>
          </cell>
          <cell r="K630" t="str">
            <v xml:space="preserve"> </v>
          </cell>
          <cell r="L630" t="str">
            <v xml:space="preserve"> </v>
          </cell>
          <cell r="M630" t="str">
            <v xml:space="preserve"> </v>
          </cell>
          <cell r="N630">
            <v>5</v>
          </cell>
          <cell r="O630" t="str">
            <v xml:space="preserve"> 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 xml:space="preserve"> </v>
          </cell>
          <cell r="K635">
            <v>15</v>
          </cell>
          <cell r="L635" t="str">
            <v xml:space="preserve"> </v>
          </cell>
          <cell r="M635" t="str">
            <v xml:space="preserve"> </v>
          </cell>
          <cell r="N635" t="str">
            <v xml:space="preserve"> </v>
          </cell>
          <cell r="O635" t="str">
            <v xml:space="preserve"> 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 xml:space="preserve"> </v>
          </cell>
          <cell r="K636" t="str">
            <v xml:space="preserve"> </v>
          </cell>
          <cell r="L636">
            <v>55</v>
          </cell>
          <cell r="M636" t="str">
            <v xml:space="preserve"> </v>
          </cell>
          <cell r="N636" t="str">
            <v xml:space="preserve"> </v>
          </cell>
          <cell r="O636" t="str">
            <v xml:space="preserve"> 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 xml:space="preserve"> </v>
          </cell>
          <cell r="K637" t="str">
            <v xml:space="preserve"> </v>
          </cell>
          <cell r="L637" t="str">
            <v xml:space="preserve"> </v>
          </cell>
          <cell r="M637">
            <v>10</v>
          </cell>
          <cell r="N637" t="str">
            <v xml:space="preserve"> </v>
          </cell>
          <cell r="O637" t="str">
            <v xml:space="preserve"> 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 xml:space="preserve"> </v>
          </cell>
          <cell r="K638" t="str">
            <v xml:space="preserve"> </v>
          </cell>
          <cell r="L638" t="str">
            <v xml:space="preserve"> </v>
          </cell>
          <cell r="M638" t="str">
            <v xml:space="preserve"> </v>
          </cell>
          <cell r="N638">
            <v>5</v>
          </cell>
          <cell r="O638" t="str">
            <v xml:space="preserve"> 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 xml:space="preserve"> </v>
          </cell>
          <cell r="K639" t="str">
            <v xml:space="preserve"> </v>
          </cell>
          <cell r="L639" t="str">
            <v xml:space="preserve"> </v>
          </cell>
          <cell r="M639" t="str">
            <v xml:space="preserve"> </v>
          </cell>
          <cell r="N639">
            <v>75</v>
          </cell>
          <cell r="O639" t="str">
            <v xml:space="preserve"> 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 xml:space="preserve"> </v>
          </cell>
          <cell r="K640" t="str">
            <v xml:space="preserve"> </v>
          </cell>
          <cell r="L640" t="str">
            <v xml:space="preserve"> </v>
          </cell>
          <cell r="M640" t="str">
            <v xml:space="preserve"> </v>
          </cell>
          <cell r="N640" t="str">
            <v xml:space="preserve"> 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 xml:space="preserve"> </v>
          </cell>
          <cell r="K643" t="str">
            <v xml:space="preserve"> </v>
          </cell>
          <cell r="L643" t="str">
            <v xml:space="preserve"> </v>
          </cell>
          <cell r="M643" t="str">
            <v xml:space="preserve"> </v>
          </cell>
          <cell r="N643" t="str">
            <v xml:space="preserve"> 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 xml:space="preserve"> </v>
          </cell>
          <cell r="K660" t="str">
            <v xml:space="preserve"> </v>
          </cell>
          <cell r="L660" t="str">
            <v xml:space="preserve"> </v>
          </cell>
          <cell r="M660" t="str">
            <v xml:space="preserve"> </v>
          </cell>
          <cell r="N660" t="str">
            <v xml:space="preserve"> 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 xml:space="preserve"> </v>
          </cell>
          <cell r="K663" t="str">
            <v xml:space="preserve"> </v>
          </cell>
          <cell r="L663" t="str">
            <v xml:space="preserve"> </v>
          </cell>
          <cell r="M663" t="str">
            <v xml:space="preserve"> </v>
          </cell>
          <cell r="N663">
            <v>20</v>
          </cell>
          <cell r="O663" t="str">
            <v xml:space="preserve"> 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 xml:space="preserve"> </v>
          </cell>
          <cell r="K664" t="str">
            <v xml:space="preserve"> </v>
          </cell>
          <cell r="L664" t="str">
            <v xml:space="preserve"> </v>
          </cell>
          <cell r="M664">
            <v>8</v>
          </cell>
          <cell r="N664" t="str">
            <v xml:space="preserve"> </v>
          </cell>
          <cell r="O664" t="str">
            <v xml:space="preserve"> 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 xml:space="preserve"> </v>
          </cell>
          <cell r="K665" t="str">
            <v xml:space="preserve"> </v>
          </cell>
          <cell r="L665" t="str">
            <v xml:space="preserve"> </v>
          </cell>
          <cell r="M665" t="str">
            <v xml:space="preserve"> </v>
          </cell>
          <cell r="N665">
            <v>100</v>
          </cell>
          <cell r="O665" t="str">
            <v xml:space="preserve"> 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 xml:space="preserve"> </v>
          </cell>
          <cell r="K668" t="str">
            <v xml:space="preserve"> </v>
          </cell>
          <cell r="L668" t="str">
            <v xml:space="preserve"> </v>
          </cell>
          <cell r="M668">
            <v>82</v>
          </cell>
          <cell r="N668" t="str">
            <v xml:space="preserve"> </v>
          </cell>
          <cell r="O668" t="str">
            <v xml:space="preserve"> 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 xml:space="preserve"> </v>
          </cell>
          <cell r="K669" t="str">
            <v xml:space="preserve"> </v>
          </cell>
          <cell r="L669" t="str">
            <v xml:space="preserve"> </v>
          </cell>
          <cell r="M669" t="str">
            <v xml:space="preserve"> </v>
          </cell>
          <cell r="N669">
            <v>15</v>
          </cell>
          <cell r="O669" t="str">
            <v xml:space="preserve"> 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 xml:space="preserve"> </v>
          </cell>
          <cell r="K670" t="str">
            <v xml:space="preserve"> </v>
          </cell>
          <cell r="L670" t="str">
            <v xml:space="preserve"> </v>
          </cell>
          <cell r="M670" t="str">
            <v xml:space="preserve"> </v>
          </cell>
          <cell r="N670" t="str">
            <v xml:space="preserve"> 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 xml:space="preserve"> </v>
          </cell>
          <cell r="K671" t="str">
            <v xml:space="preserve"> </v>
          </cell>
          <cell r="L671" t="str">
            <v xml:space="preserve"> </v>
          </cell>
          <cell r="M671" t="str">
            <v xml:space="preserve"> </v>
          </cell>
          <cell r="N671" t="str">
            <v xml:space="preserve"> 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 xml:space="preserve"> </v>
          </cell>
          <cell r="K672" t="str">
            <v xml:space="preserve"> </v>
          </cell>
          <cell r="L672" t="str">
            <v xml:space="preserve"> </v>
          </cell>
          <cell r="M672" t="str">
            <v xml:space="preserve"> </v>
          </cell>
          <cell r="N672" t="str">
            <v xml:space="preserve"> 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 xml:space="preserve"> </v>
          </cell>
          <cell r="K673" t="str">
            <v xml:space="preserve"> </v>
          </cell>
          <cell r="L673" t="str">
            <v xml:space="preserve"> </v>
          </cell>
          <cell r="M673" t="str">
            <v xml:space="preserve"> </v>
          </cell>
          <cell r="N673">
            <v>78</v>
          </cell>
          <cell r="O673" t="str">
            <v xml:space="preserve"> 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 xml:space="preserve"> </v>
          </cell>
          <cell r="K674" t="str">
            <v xml:space="preserve"> </v>
          </cell>
          <cell r="L674" t="str">
            <v xml:space="preserve"> </v>
          </cell>
          <cell r="M674" t="str">
            <v xml:space="preserve"> </v>
          </cell>
          <cell r="N674" t="str">
            <v xml:space="preserve"> 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 xml:space="preserve"> </v>
          </cell>
          <cell r="K675" t="str">
            <v xml:space="preserve"> </v>
          </cell>
          <cell r="L675" t="str">
            <v xml:space="preserve"> </v>
          </cell>
          <cell r="M675" t="str">
            <v xml:space="preserve"> </v>
          </cell>
          <cell r="N675" t="str">
            <v xml:space="preserve"> 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 xml:space="preserve"> </v>
          </cell>
          <cell r="K676" t="str">
            <v xml:space="preserve"> </v>
          </cell>
          <cell r="L676" t="str">
            <v xml:space="preserve"> </v>
          </cell>
          <cell r="M676" t="str">
            <v xml:space="preserve"> </v>
          </cell>
          <cell r="N676" t="str">
            <v xml:space="preserve"> 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 xml:space="preserve"> </v>
          </cell>
          <cell r="K677" t="str">
            <v xml:space="preserve"> </v>
          </cell>
          <cell r="L677" t="str">
            <v xml:space="preserve"> </v>
          </cell>
          <cell r="M677" t="str">
            <v xml:space="preserve"> </v>
          </cell>
          <cell r="N677" t="str">
            <v xml:space="preserve"> 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 xml:space="preserve"> </v>
          </cell>
          <cell r="K678" t="str">
            <v xml:space="preserve"> </v>
          </cell>
          <cell r="L678" t="str">
            <v xml:space="preserve"> </v>
          </cell>
          <cell r="M678" t="str">
            <v xml:space="preserve"> </v>
          </cell>
          <cell r="N678" t="str">
            <v xml:space="preserve"> 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 xml:space="preserve"> </v>
          </cell>
          <cell r="K679" t="str">
            <v xml:space="preserve"> </v>
          </cell>
          <cell r="L679" t="str">
            <v xml:space="preserve"> </v>
          </cell>
          <cell r="M679" t="str">
            <v xml:space="preserve"> </v>
          </cell>
          <cell r="N679">
            <v>2</v>
          </cell>
          <cell r="O679" t="str">
            <v xml:space="preserve"> 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 xml:space="preserve"> </v>
          </cell>
          <cell r="K680" t="str">
            <v xml:space="preserve"> </v>
          </cell>
          <cell r="L680" t="str">
            <v xml:space="preserve"> </v>
          </cell>
          <cell r="M680" t="str">
            <v xml:space="preserve"> </v>
          </cell>
          <cell r="N680">
            <v>5</v>
          </cell>
          <cell r="O680" t="str">
            <v xml:space="preserve"> 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 xml:space="preserve"> </v>
          </cell>
          <cell r="K683" t="str">
            <v xml:space="preserve"> </v>
          </cell>
          <cell r="L683">
            <v>35</v>
          </cell>
          <cell r="M683" t="str">
            <v xml:space="preserve"> </v>
          </cell>
          <cell r="N683" t="str">
            <v xml:space="preserve"> </v>
          </cell>
          <cell r="O683" t="str">
            <v xml:space="preserve"> 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 xml:space="preserve"> </v>
          </cell>
          <cell r="K684" t="str">
            <v xml:space="preserve"> </v>
          </cell>
          <cell r="L684" t="str">
            <v xml:space="preserve"> </v>
          </cell>
          <cell r="M684">
            <v>10</v>
          </cell>
          <cell r="N684" t="str">
            <v xml:space="preserve"> </v>
          </cell>
          <cell r="O684" t="str">
            <v xml:space="preserve"> 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 xml:space="preserve"> </v>
          </cell>
          <cell r="K685" t="str">
            <v xml:space="preserve"> </v>
          </cell>
          <cell r="L685" t="str">
            <v xml:space="preserve"> </v>
          </cell>
          <cell r="M685" t="str">
            <v xml:space="preserve"> </v>
          </cell>
          <cell r="N685">
            <v>5</v>
          </cell>
          <cell r="O685" t="str">
            <v xml:space="preserve"> 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 xml:space="preserve"> </v>
          </cell>
          <cell r="K686" t="str">
            <v xml:space="preserve"> </v>
          </cell>
          <cell r="L686" t="str">
            <v xml:space="preserve"> </v>
          </cell>
          <cell r="M686" t="str">
            <v xml:space="preserve"> </v>
          </cell>
          <cell r="N686">
            <v>75</v>
          </cell>
          <cell r="O686" t="str">
            <v xml:space="preserve"> 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 xml:space="preserve"> </v>
          </cell>
          <cell r="K687" t="str">
            <v xml:space="preserve"> </v>
          </cell>
          <cell r="L687" t="str">
            <v xml:space="preserve"> </v>
          </cell>
          <cell r="M687" t="str">
            <v xml:space="preserve"> </v>
          </cell>
          <cell r="N687" t="str">
            <v xml:space="preserve"> 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 xml:space="preserve"> </v>
          </cell>
          <cell r="K690" t="str">
            <v xml:space="preserve"> </v>
          </cell>
          <cell r="L690" t="str">
            <v xml:space="preserve"> </v>
          </cell>
          <cell r="M690" t="str">
            <v xml:space="preserve"> </v>
          </cell>
          <cell r="N690" t="str">
            <v xml:space="preserve"> 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 xml:space="preserve"> </v>
          </cell>
          <cell r="K707" t="str">
            <v xml:space="preserve"> </v>
          </cell>
          <cell r="L707" t="str">
            <v xml:space="preserve"> </v>
          </cell>
          <cell r="M707" t="str">
            <v xml:space="preserve"> </v>
          </cell>
          <cell r="N707" t="str">
            <v xml:space="preserve"> 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 xml:space="preserve"> </v>
          </cell>
          <cell r="K710" t="str">
            <v xml:space="preserve"> </v>
          </cell>
          <cell r="L710" t="str">
            <v xml:space="preserve"> </v>
          </cell>
          <cell r="M710" t="str">
            <v xml:space="preserve"> </v>
          </cell>
          <cell r="N710">
            <v>20</v>
          </cell>
          <cell r="O710" t="str">
            <v xml:space="preserve"> 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 xml:space="preserve"> </v>
          </cell>
          <cell r="K711" t="str">
            <v xml:space="preserve"> </v>
          </cell>
          <cell r="L711" t="str">
            <v xml:space="preserve"> </v>
          </cell>
          <cell r="M711">
            <v>8</v>
          </cell>
          <cell r="N711" t="str">
            <v xml:space="preserve"> </v>
          </cell>
          <cell r="O711" t="str">
            <v xml:space="preserve"> 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 xml:space="preserve"> </v>
          </cell>
          <cell r="K712" t="str">
            <v xml:space="preserve"> </v>
          </cell>
          <cell r="L712" t="str">
            <v xml:space="preserve"> </v>
          </cell>
          <cell r="M712" t="str">
            <v xml:space="preserve"> </v>
          </cell>
          <cell r="N712">
            <v>100</v>
          </cell>
          <cell r="O712" t="str">
            <v xml:space="preserve"> 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 xml:space="preserve"> </v>
          </cell>
          <cell r="K715" t="str">
            <v xml:space="preserve"> </v>
          </cell>
          <cell r="L715" t="str">
            <v xml:space="preserve"> </v>
          </cell>
          <cell r="M715">
            <v>82</v>
          </cell>
          <cell r="N715" t="str">
            <v xml:space="preserve"> </v>
          </cell>
          <cell r="O715" t="str">
            <v xml:space="preserve"> 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 xml:space="preserve"> </v>
          </cell>
          <cell r="K716" t="str">
            <v xml:space="preserve"> </v>
          </cell>
          <cell r="L716" t="str">
            <v xml:space="preserve"> </v>
          </cell>
          <cell r="M716" t="str">
            <v xml:space="preserve"> </v>
          </cell>
          <cell r="N716">
            <v>15</v>
          </cell>
          <cell r="O716" t="str">
            <v xml:space="preserve"> 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 xml:space="preserve"> </v>
          </cell>
          <cell r="K717" t="str">
            <v xml:space="preserve"> </v>
          </cell>
          <cell r="L717" t="str">
            <v xml:space="preserve"> </v>
          </cell>
          <cell r="M717" t="str">
            <v xml:space="preserve"> </v>
          </cell>
          <cell r="N717" t="str">
            <v xml:space="preserve"> 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 xml:space="preserve"> </v>
          </cell>
          <cell r="K718" t="str">
            <v xml:space="preserve"> </v>
          </cell>
          <cell r="L718" t="str">
            <v xml:space="preserve"> </v>
          </cell>
          <cell r="M718" t="str">
            <v xml:space="preserve"> </v>
          </cell>
          <cell r="N718" t="str">
            <v xml:space="preserve"> 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 xml:space="preserve"> </v>
          </cell>
          <cell r="K719" t="str">
            <v xml:space="preserve"> </v>
          </cell>
          <cell r="L719" t="str">
            <v xml:space="preserve"> </v>
          </cell>
          <cell r="M719" t="str">
            <v xml:space="preserve"> </v>
          </cell>
          <cell r="N719" t="str">
            <v xml:space="preserve"> 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 xml:space="preserve"> </v>
          </cell>
          <cell r="K720" t="str">
            <v xml:space="preserve"> </v>
          </cell>
          <cell r="L720" t="str">
            <v xml:space="preserve"> </v>
          </cell>
          <cell r="M720" t="str">
            <v xml:space="preserve"> </v>
          </cell>
          <cell r="N720">
            <v>78</v>
          </cell>
          <cell r="O720" t="str">
            <v xml:space="preserve"> 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 xml:space="preserve"> </v>
          </cell>
          <cell r="K721" t="str">
            <v xml:space="preserve"> </v>
          </cell>
          <cell r="L721" t="str">
            <v xml:space="preserve"> </v>
          </cell>
          <cell r="M721" t="str">
            <v xml:space="preserve"> </v>
          </cell>
          <cell r="N721" t="str">
            <v xml:space="preserve"> 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 xml:space="preserve"> </v>
          </cell>
          <cell r="K722" t="str">
            <v xml:space="preserve"> </v>
          </cell>
          <cell r="L722" t="str">
            <v xml:space="preserve"> </v>
          </cell>
          <cell r="M722" t="str">
            <v xml:space="preserve"> </v>
          </cell>
          <cell r="N722" t="str">
            <v xml:space="preserve"> 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 xml:space="preserve"> </v>
          </cell>
          <cell r="K723" t="str">
            <v xml:space="preserve"> </v>
          </cell>
          <cell r="L723" t="str">
            <v xml:space="preserve"> </v>
          </cell>
          <cell r="M723" t="str">
            <v xml:space="preserve"> </v>
          </cell>
          <cell r="N723" t="str">
            <v xml:space="preserve"> 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 xml:space="preserve"> </v>
          </cell>
          <cell r="K724" t="str">
            <v xml:space="preserve"> </v>
          </cell>
          <cell r="L724" t="str">
            <v xml:space="preserve"> </v>
          </cell>
          <cell r="M724" t="str">
            <v xml:space="preserve"> </v>
          </cell>
          <cell r="N724" t="str">
            <v xml:space="preserve"> 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 xml:space="preserve"> </v>
          </cell>
          <cell r="K725" t="str">
            <v xml:space="preserve"> </v>
          </cell>
          <cell r="L725" t="str">
            <v xml:space="preserve"> </v>
          </cell>
          <cell r="M725" t="str">
            <v xml:space="preserve"> </v>
          </cell>
          <cell r="N725" t="str">
            <v xml:space="preserve"> 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 xml:space="preserve"> </v>
          </cell>
          <cell r="K726" t="str">
            <v xml:space="preserve"> </v>
          </cell>
          <cell r="L726" t="str">
            <v xml:space="preserve"> </v>
          </cell>
          <cell r="M726" t="str">
            <v xml:space="preserve"> </v>
          </cell>
          <cell r="N726">
            <v>2</v>
          </cell>
          <cell r="O726" t="str">
            <v xml:space="preserve"> 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 xml:space="preserve"> </v>
          </cell>
          <cell r="K727" t="str">
            <v xml:space="preserve"> </v>
          </cell>
          <cell r="L727" t="str">
            <v xml:space="preserve"> </v>
          </cell>
          <cell r="M727" t="str">
            <v xml:space="preserve"> </v>
          </cell>
          <cell r="N727">
            <v>5</v>
          </cell>
          <cell r="O727" t="str">
            <v xml:space="preserve"> 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 xml:space="preserve"> </v>
          </cell>
          <cell r="K730" t="str">
            <v xml:space="preserve"> </v>
          </cell>
          <cell r="L730">
            <v>10</v>
          </cell>
          <cell r="M730" t="str">
            <v xml:space="preserve"> </v>
          </cell>
          <cell r="N730" t="str">
            <v xml:space="preserve"> </v>
          </cell>
          <cell r="O730" t="str">
            <v xml:space="preserve"> 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 xml:space="preserve"> </v>
          </cell>
          <cell r="K731" t="str">
            <v xml:space="preserve"> </v>
          </cell>
          <cell r="L731" t="str">
            <v xml:space="preserve"> </v>
          </cell>
          <cell r="M731">
            <v>10</v>
          </cell>
          <cell r="N731" t="str">
            <v xml:space="preserve"> </v>
          </cell>
          <cell r="O731" t="str">
            <v xml:space="preserve"> 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 xml:space="preserve"> </v>
          </cell>
          <cell r="K732" t="str">
            <v xml:space="preserve"> </v>
          </cell>
          <cell r="L732" t="str">
            <v xml:space="preserve"> </v>
          </cell>
          <cell r="M732" t="str">
            <v xml:space="preserve"> </v>
          </cell>
          <cell r="N732">
            <v>5</v>
          </cell>
          <cell r="O732" t="str">
            <v xml:space="preserve"> 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 xml:space="preserve"> </v>
          </cell>
          <cell r="K733" t="str">
            <v xml:space="preserve"> </v>
          </cell>
          <cell r="L733" t="str">
            <v xml:space="preserve"> </v>
          </cell>
          <cell r="M733" t="str">
            <v xml:space="preserve"> </v>
          </cell>
          <cell r="N733">
            <v>75</v>
          </cell>
          <cell r="O733" t="str">
            <v xml:space="preserve"> 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 xml:space="preserve"> </v>
          </cell>
          <cell r="K734" t="str">
            <v xml:space="preserve"> </v>
          </cell>
          <cell r="L734" t="str">
            <v xml:space="preserve"> </v>
          </cell>
          <cell r="M734" t="str">
            <v xml:space="preserve"> </v>
          </cell>
          <cell r="N734" t="str">
            <v xml:space="preserve"> 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 xml:space="preserve"> </v>
          </cell>
          <cell r="K737" t="str">
            <v xml:space="preserve"> </v>
          </cell>
          <cell r="L737" t="str">
            <v xml:space="preserve"> </v>
          </cell>
          <cell r="M737" t="str">
            <v xml:space="preserve"> </v>
          </cell>
          <cell r="N737" t="str">
            <v xml:space="preserve"> 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 xml:space="preserve"> </v>
          </cell>
          <cell r="K754" t="str">
            <v xml:space="preserve"> </v>
          </cell>
          <cell r="L754" t="str">
            <v xml:space="preserve"> </v>
          </cell>
          <cell r="M754" t="str">
            <v xml:space="preserve"> </v>
          </cell>
          <cell r="N754" t="str">
            <v xml:space="preserve"> 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 xml:space="preserve"> </v>
          </cell>
          <cell r="K757" t="str">
            <v xml:space="preserve"> </v>
          </cell>
          <cell r="L757" t="str">
            <v xml:space="preserve"> </v>
          </cell>
          <cell r="M757" t="str">
            <v xml:space="preserve"> </v>
          </cell>
          <cell r="N757">
            <v>20</v>
          </cell>
          <cell r="O757" t="str">
            <v xml:space="preserve"> 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 xml:space="preserve"> </v>
          </cell>
          <cell r="K758" t="str">
            <v xml:space="preserve"> </v>
          </cell>
          <cell r="L758" t="str">
            <v xml:space="preserve"> </v>
          </cell>
          <cell r="M758">
            <v>8</v>
          </cell>
          <cell r="N758" t="str">
            <v xml:space="preserve"> </v>
          </cell>
          <cell r="O758" t="str">
            <v xml:space="preserve"> 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 xml:space="preserve"> </v>
          </cell>
          <cell r="K759" t="str">
            <v xml:space="preserve"> </v>
          </cell>
          <cell r="L759" t="str">
            <v xml:space="preserve"> </v>
          </cell>
          <cell r="M759" t="str">
            <v xml:space="preserve"> </v>
          </cell>
          <cell r="N759">
            <v>100</v>
          </cell>
          <cell r="O759" t="str">
            <v xml:space="preserve"> 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 xml:space="preserve"> </v>
          </cell>
          <cell r="K762" t="str">
            <v xml:space="preserve"> </v>
          </cell>
          <cell r="L762" t="str">
            <v xml:space="preserve"> </v>
          </cell>
          <cell r="M762">
            <v>82</v>
          </cell>
          <cell r="N762" t="str">
            <v xml:space="preserve"> </v>
          </cell>
          <cell r="O762" t="str">
            <v xml:space="preserve"> 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 xml:space="preserve"> </v>
          </cell>
          <cell r="K763" t="str">
            <v xml:space="preserve"> </v>
          </cell>
          <cell r="L763" t="str">
            <v xml:space="preserve"> </v>
          </cell>
          <cell r="M763" t="str">
            <v xml:space="preserve"> </v>
          </cell>
          <cell r="N763">
            <v>15</v>
          </cell>
          <cell r="O763" t="str">
            <v xml:space="preserve"> 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 xml:space="preserve"> </v>
          </cell>
          <cell r="K764" t="str">
            <v xml:space="preserve"> </v>
          </cell>
          <cell r="L764" t="str">
            <v xml:space="preserve"> </v>
          </cell>
          <cell r="M764" t="str">
            <v xml:space="preserve"> </v>
          </cell>
          <cell r="N764" t="str">
            <v xml:space="preserve"> 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 xml:space="preserve"> </v>
          </cell>
          <cell r="K765" t="str">
            <v xml:space="preserve"> </v>
          </cell>
          <cell r="L765" t="str">
            <v xml:space="preserve"> </v>
          </cell>
          <cell r="M765" t="str">
            <v xml:space="preserve"> </v>
          </cell>
          <cell r="N765" t="str">
            <v xml:space="preserve"> 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 xml:space="preserve"> </v>
          </cell>
          <cell r="K766" t="str">
            <v xml:space="preserve"> </v>
          </cell>
          <cell r="L766" t="str">
            <v xml:space="preserve"> </v>
          </cell>
          <cell r="M766" t="str">
            <v xml:space="preserve"> </v>
          </cell>
          <cell r="N766" t="str">
            <v xml:space="preserve"> 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 xml:space="preserve"> </v>
          </cell>
          <cell r="K767" t="str">
            <v xml:space="preserve"> </v>
          </cell>
          <cell r="L767" t="str">
            <v xml:space="preserve"> </v>
          </cell>
          <cell r="M767" t="str">
            <v xml:space="preserve"> </v>
          </cell>
          <cell r="N767">
            <v>78</v>
          </cell>
          <cell r="O767" t="str">
            <v xml:space="preserve"> 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 xml:space="preserve"> </v>
          </cell>
          <cell r="K768" t="str">
            <v xml:space="preserve"> </v>
          </cell>
          <cell r="L768" t="str">
            <v xml:space="preserve"> </v>
          </cell>
          <cell r="M768" t="str">
            <v xml:space="preserve"> </v>
          </cell>
          <cell r="N768" t="str">
            <v xml:space="preserve"> 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 xml:space="preserve"> </v>
          </cell>
          <cell r="K769" t="str">
            <v xml:space="preserve"> </v>
          </cell>
          <cell r="L769" t="str">
            <v xml:space="preserve"> </v>
          </cell>
          <cell r="M769" t="str">
            <v xml:space="preserve"> </v>
          </cell>
          <cell r="N769" t="str">
            <v xml:space="preserve"> 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 xml:space="preserve"> </v>
          </cell>
          <cell r="K770" t="str">
            <v xml:space="preserve"> </v>
          </cell>
          <cell r="L770" t="str">
            <v xml:space="preserve"> </v>
          </cell>
          <cell r="M770" t="str">
            <v xml:space="preserve"> </v>
          </cell>
          <cell r="N770" t="str">
            <v xml:space="preserve"> 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 xml:space="preserve"> </v>
          </cell>
          <cell r="K771" t="str">
            <v xml:space="preserve"> </v>
          </cell>
          <cell r="L771" t="str">
            <v xml:space="preserve"> </v>
          </cell>
          <cell r="M771" t="str">
            <v xml:space="preserve"> </v>
          </cell>
          <cell r="N771" t="str">
            <v xml:space="preserve"> 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 xml:space="preserve"> </v>
          </cell>
          <cell r="K772" t="str">
            <v xml:space="preserve"> </v>
          </cell>
          <cell r="L772" t="str">
            <v xml:space="preserve"> </v>
          </cell>
          <cell r="M772" t="str">
            <v xml:space="preserve"> </v>
          </cell>
          <cell r="N772" t="str">
            <v xml:space="preserve"> 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 xml:space="preserve"> </v>
          </cell>
          <cell r="K773" t="str">
            <v xml:space="preserve"> </v>
          </cell>
          <cell r="L773" t="str">
            <v xml:space="preserve"> </v>
          </cell>
          <cell r="M773" t="str">
            <v xml:space="preserve"> </v>
          </cell>
          <cell r="N773">
            <v>2</v>
          </cell>
          <cell r="O773" t="str">
            <v xml:space="preserve"> 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 xml:space="preserve"> </v>
          </cell>
          <cell r="K774" t="str">
            <v xml:space="preserve"> </v>
          </cell>
          <cell r="L774" t="str">
            <v xml:space="preserve"> </v>
          </cell>
          <cell r="M774" t="str">
            <v xml:space="preserve"> </v>
          </cell>
          <cell r="N774">
            <v>5</v>
          </cell>
          <cell r="O774" t="str">
            <v xml:space="preserve"> 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 xml:space="preserve"> </v>
          </cell>
          <cell r="K779">
            <v>7</v>
          </cell>
          <cell r="L779" t="str">
            <v xml:space="preserve"> </v>
          </cell>
          <cell r="M779" t="str">
            <v xml:space="preserve"> </v>
          </cell>
          <cell r="N779" t="str">
            <v xml:space="preserve"> </v>
          </cell>
          <cell r="O779" t="str">
            <v xml:space="preserve"> 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 xml:space="preserve"> </v>
          </cell>
          <cell r="K780" t="str">
            <v xml:space="preserve"> </v>
          </cell>
          <cell r="L780">
            <v>85</v>
          </cell>
          <cell r="M780" t="str">
            <v xml:space="preserve"> </v>
          </cell>
          <cell r="N780" t="str">
            <v xml:space="preserve"> </v>
          </cell>
          <cell r="O780" t="str">
            <v xml:space="preserve"> 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 xml:space="preserve"> </v>
          </cell>
          <cell r="K781" t="str">
            <v xml:space="preserve"> </v>
          </cell>
          <cell r="L781" t="str">
            <v xml:space="preserve"> </v>
          </cell>
          <cell r="M781">
            <v>10</v>
          </cell>
          <cell r="N781" t="str">
            <v xml:space="preserve"> </v>
          </cell>
          <cell r="O781" t="str">
            <v xml:space="preserve"> 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 xml:space="preserve"> </v>
          </cell>
          <cell r="K782" t="str">
            <v xml:space="preserve"> </v>
          </cell>
          <cell r="L782" t="str">
            <v xml:space="preserve"> </v>
          </cell>
          <cell r="M782" t="str">
            <v xml:space="preserve"> </v>
          </cell>
          <cell r="N782">
            <v>5</v>
          </cell>
          <cell r="O782" t="str">
            <v xml:space="preserve"> 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 xml:space="preserve"> </v>
          </cell>
          <cell r="K783" t="str">
            <v xml:space="preserve"> </v>
          </cell>
          <cell r="L783" t="str">
            <v xml:space="preserve"> </v>
          </cell>
          <cell r="M783" t="str">
            <v xml:space="preserve"> </v>
          </cell>
          <cell r="N783">
            <v>75</v>
          </cell>
          <cell r="O783" t="str">
            <v xml:space="preserve"> 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 xml:space="preserve"> </v>
          </cell>
          <cell r="K784" t="str">
            <v xml:space="preserve"> </v>
          </cell>
          <cell r="L784" t="str">
            <v xml:space="preserve"> </v>
          </cell>
          <cell r="M784" t="str">
            <v xml:space="preserve"> </v>
          </cell>
          <cell r="N784" t="str">
            <v xml:space="preserve"> 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 xml:space="preserve"> </v>
          </cell>
          <cell r="K787" t="str">
            <v xml:space="preserve"> </v>
          </cell>
          <cell r="L787" t="str">
            <v xml:space="preserve"> </v>
          </cell>
          <cell r="M787" t="str">
            <v xml:space="preserve"> </v>
          </cell>
          <cell r="N787" t="str">
            <v xml:space="preserve"> 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 xml:space="preserve"> </v>
          </cell>
          <cell r="K804" t="str">
            <v xml:space="preserve"> </v>
          </cell>
          <cell r="L804" t="str">
            <v xml:space="preserve"> </v>
          </cell>
          <cell r="M804" t="str">
            <v xml:space="preserve"> </v>
          </cell>
          <cell r="N804" t="str">
            <v xml:space="preserve"> 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 xml:space="preserve"> </v>
          </cell>
          <cell r="K807" t="str">
            <v xml:space="preserve"> </v>
          </cell>
          <cell r="L807" t="str">
            <v xml:space="preserve"> </v>
          </cell>
          <cell r="M807" t="str">
            <v xml:space="preserve"> </v>
          </cell>
          <cell r="N807">
            <v>20</v>
          </cell>
          <cell r="O807" t="str">
            <v xml:space="preserve"> 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 xml:space="preserve"> </v>
          </cell>
          <cell r="K808" t="str">
            <v xml:space="preserve"> </v>
          </cell>
          <cell r="L808" t="str">
            <v xml:space="preserve"> </v>
          </cell>
          <cell r="M808">
            <v>8</v>
          </cell>
          <cell r="N808" t="str">
            <v xml:space="preserve"> </v>
          </cell>
          <cell r="O808" t="str">
            <v xml:space="preserve"> 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 xml:space="preserve"> </v>
          </cell>
          <cell r="K809" t="str">
            <v xml:space="preserve"> </v>
          </cell>
          <cell r="L809" t="str">
            <v xml:space="preserve"> </v>
          </cell>
          <cell r="M809" t="str">
            <v xml:space="preserve"> </v>
          </cell>
          <cell r="N809">
            <v>100</v>
          </cell>
          <cell r="O809" t="str">
            <v xml:space="preserve"> 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 xml:space="preserve"> </v>
          </cell>
          <cell r="K812" t="str">
            <v xml:space="preserve"> </v>
          </cell>
          <cell r="L812" t="str">
            <v xml:space="preserve"> </v>
          </cell>
          <cell r="M812">
            <v>82</v>
          </cell>
          <cell r="N812" t="str">
            <v xml:space="preserve"> </v>
          </cell>
          <cell r="O812" t="str">
            <v xml:space="preserve"> 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 xml:space="preserve"> </v>
          </cell>
          <cell r="K813" t="str">
            <v xml:space="preserve"> </v>
          </cell>
          <cell r="L813" t="str">
            <v xml:space="preserve"> </v>
          </cell>
          <cell r="M813" t="str">
            <v xml:space="preserve"> </v>
          </cell>
          <cell r="N813">
            <v>15</v>
          </cell>
          <cell r="O813" t="str">
            <v xml:space="preserve"> 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 xml:space="preserve"> </v>
          </cell>
          <cell r="K814" t="str">
            <v xml:space="preserve"> </v>
          </cell>
          <cell r="L814" t="str">
            <v xml:space="preserve"> </v>
          </cell>
          <cell r="M814" t="str">
            <v xml:space="preserve"> </v>
          </cell>
          <cell r="N814" t="str">
            <v xml:space="preserve"> 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 xml:space="preserve"> </v>
          </cell>
          <cell r="K815" t="str">
            <v xml:space="preserve"> </v>
          </cell>
          <cell r="L815" t="str">
            <v xml:space="preserve"> </v>
          </cell>
          <cell r="M815" t="str">
            <v xml:space="preserve"> </v>
          </cell>
          <cell r="N815" t="str">
            <v xml:space="preserve"> 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 xml:space="preserve"> </v>
          </cell>
          <cell r="K816" t="str">
            <v xml:space="preserve"> </v>
          </cell>
          <cell r="L816" t="str">
            <v xml:space="preserve"> </v>
          </cell>
          <cell r="M816" t="str">
            <v xml:space="preserve"> </v>
          </cell>
          <cell r="N816" t="str">
            <v xml:space="preserve"> 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 xml:space="preserve"> </v>
          </cell>
          <cell r="K817" t="str">
            <v xml:space="preserve"> </v>
          </cell>
          <cell r="L817" t="str">
            <v xml:space="preserve"> </v>
          </cell>
          <cell r="M817" t="str">
            <v xml:space="preserve"> </v>
          </cell>
          <cell r="N817">
            <v>78</v>
          </cell>
          <cell r="O817" t="str">
            <v xml:space="preserve"> 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 xml:space="preserve"> </v>
          </cell>
          <cell r="K818" t="str">
            <v xml:space="preserve"> </v>
          </cell>
          <cell r="L818" t="str">
            <v xml:space="preserve"> </v>
          </cell>
          <cell r="M818" t="str">
            <v xml:space="preserve"> </v>
          </cell>
          <cell r="N818" t="str">
            <v xml:space="preserve"> 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 xml:space="preserve"> </v>
          </cell>
          <cell r="K819" t="str">
            <v xml:space="preserve"> </v>
          </cell>
          <cell r="L819" t="str">
            <v xml:space="preserve"> </v>
          </cell>
          <cell r="M819" t="str">
            <v xml:space="preserve"> </v>
          </cell>
          <cell r="N819" t="str">
            <v xml:space="preserve"> 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 xml:space="preserve"> </v>
          </cell>
          <cell r="K820" t="str">
            <v xml:space="preserve"> </v>
          </cell>
          <cell r="L820" t="str">
            <v xml:space="preserve"> </v>
          </cell>
          <cell r="M820" t="str">
            <v xml:space="preserve"> </v>
          </cell>
          <cell r="N820" t="str">
            <v xml:space="preserve"> 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 xml:space="preserve"> </v>
          </cell>
          <cell r="K821" t="str">
            <v xml:space="preserve"> </v>
          </cell>
          <cell r="L821" t="str">
            <v xml:space="preserve"> </v>
          </cell>
          <cell r="M821" t="str">
            <v xml:space="preserve"> </v>
          </cell>
          <cell r="N821" t="str">
            <v xml:space="preserve"> 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 xml:space="preserve"> </v>
          </cell>
          <cell r="K822" t="str">
            <v xml:space="preserve"> </v>
          </cell>
          <cell r="L822" t="str">
            <v xml:space="preserve"> </v>
          </cell>
          <cell r="M822" t="str">
            <v xml:space="preserve"> </v>
          </cell>
          <cell r="N822" t="str">
            <v xml:space="preserve"> 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 xml:space="preserve"> </v>
          </cell>
          <cell r="K823" t="str">
            <v xml:space="preserve"> </v>
          </cell>
          <cell r="L823" t="str">
            <v xml:space="preserve"> </v>
          </cell>
          <cell r="M823" t="str">
            <v xml:space="preserve"> </v>
          </cell>
          <cell r="N823">
            <v>2</v>
          </cell>
          <cell r="O823" t="str">
            <v xml:space="preserve"> 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 xml:space="preserve"> </v>
          </cell>
          <cell r="K824" t="str">
            <v xml:space="preserve"> </v>
          </cell>
          <cell r="L824" t="str">
            <v xml:space="preserve"> </v>
          </cell>
          <cell r="M824" t="str">
            <v xml:space="preserve"> </v>
          </cell>
          <cell r="N824">
            <v>5</v>
          </cell>
          <cell r="O824" t="str">
            <v xml:space="preserve"> 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 xml:space="preserve"> </v>
          </cell>
          <cell r="K827" t="str">
            <v xml:space="preserve"> </v>
          </cell>
          <cell r="L827">
            <v>15</v>
          </cell>
          <cell r="M827" t="str">
            <v xml:space="preserve"> </v>
          </cell>
          <cell r="N827" t="str">
            <v xml:space="preserve"> </v>
          </cell>
          <cell r="O827" t="str">
            <v xml:space="preserve"> 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 xml:space="preserve"> </v>
          </cell>
          <cell r="K828" t="str">
            <v xml:space="preserve"> </v>
          </cell>
          <cell r="L828" t="str">
            <v xml:space="preserve"> </v>
          </cell>
          <cell r="M828">
            <v>10</v>
          </cell>
          <cell r="N828" t="str">
            <v xml:space="preserve"> </v>
          </cell>
          <cell r="O828" t="str">
            <v xml:space="preserve"> 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 xml:space="preserve"> </v>
          </cell>
          <cell r="K829" t="str">
            <v xml:space="preserve"> </v>
          </cell>
          <cell r="L829" t="str">
            <v xml:space="preserve"> </v>
          </cell>
          <cell r="M829" t="str">
            <v xml:space="preserve"> </v>
          </cell>
          <cell r="N829">
            <v>5</v>
          </cell>
          <cell r="O829" t="str">
            <v xml:space="preserve"> 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 xml:space="preserve"> </v>
          </cell>
          <cell r="K830" t="str">
            <v xml:space="preserve"> </v>
          </cell>
          <cell r="L830" t="str">
            <v xml:space="preserve"> </v>
          </cell>
          <cell r="M830" t="str">
            <v xml:space="preserve"> </v>
          </cell>
          <cell r="N830">
            <v>75</v>
          </cell>
          <cell r="O830" t="str">
            <v xml:space="preserve"> 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 xml:space="preserve"> </v>
          </cell>
          <cell r="K831" t="str">
            <v xml:space="preserve"> </v>
          </cell>
          <cell r="L831" t="str">
            <v xml:space="preserve"> </v>
          </cell>
          <cell r="M831" t="str">
            <v xml:space="preserve"> </v>
          </cell>
          <cell r="N831" t="str">
            <v xml:space="preserve"> 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 xml:space="preserve"> </v>
          </cell>
          <cell r="K834" t="str">
            <v xml:space="preserve"> </v>
          </cell>
          <cell r="L834" t="str">
            <v xml:space="preserve"> </v>
          </cell>
          <cell r="M834" t="str">
            <v xml:space="preserve"> </v>
          </cell>
          <cell r="N834" t="str">
            <v xml:space="preserve"> 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 xml:space="preserve"> </v>
          </cell>
          <cell r="K851" t="str">
            <v xml:space="preserve"> </v>
          </cell>
          <cell r="L851" t="str">
            <v xml:space="preserve"> </v>
          </cell>
          <cell r="M851" t="str">
            <v xml:space="preserve"> </v>
          </cell>
          <cell r="N851" t="str">
            <v xml:space="preserve"> 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 xml:space="preserve"> </v>
          </cell>
          <cell r="K854" t="str">
            <v xml:space="preserve"> </v>
          </cell>
          <cell r="L854" t="str">
            <v xml:space="preserve"> </v>
          </cell>
          <cell r="M854" t="str">
            <v xml:space="preserve"> </v>
          </cell>
          <cell r="N854">
            <v>20</v>
          </cell>
          <cell r="O854" t="str">
            <v xml:space="preserve"> 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 xml:space="preserve"> </v>
          </cell>
          <cell r="K855" t="str">
            <v xml:space="preserve"> </v>
          </cell>
          <cell r="L855" t="str">
            <v xml:space="preserve"> </v>
          </cell>
          <cell r="M855">
            <v>8</v>
          </cell>
          <cell r="N855" t="str">
            <v xml:space="preserve"> </v>
          </cell>
          <cell r="O855" t="str">
            <v xml:space="preserve"> 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 xml:space="preserve"> </v>
          </cell>
          <cell r="K856" t="str">
            <v xml:space="preserve"> </v>
          </cell>
          <cell r="L856" t="str">
            <v xml:space="preserve"> </v>
          </cell>
          <cell r="M856" t="str">
            <v xml:space="preserve"> </v>
          </cell>
          <cell r="N856">
            <v>100</v>
          </cell>
          <cell r="O856" t="str">
            <v xml:space="preserve"> 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 xml:space="preserve"> </v>
          </cell>
          <cell r="K859" t="str">
            <v xml:space="preserve"> </v>
          </cell>
          <cell r="L859" t="str">
            <v xml:space="preserve"> </v>
          </cell>
          <cell r="M859">
            <v>82</v>
          </cell>
          <cell r="N859" t="str">
            <v xml:space="preserve"> </v>
          </cell>
          <cell r="O859" t="str">
            <v xml:space="preserve"> 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 xml:space="preserve"> </v>
          </cell>
          <cell r="K860" t="str">
            <v xml:space="preserve"> </v>
          </cell>
          <cell r="L860" t="str">
            <v xml:space="preserve"> </v>
          </cell>
          <cell r="M860" t="str">
            <v xml:space="preserve"> </v>
          </cell>
          <cell r="N860">
            <v>15</v>
          </cell>
          <cell r="O860" t="str">
            <v xml:space="preserve"> 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 xml:space="preserve"> </v>
          </cell>
          <cell r="K861" t="str">
            <v xml:space="preserve"> </v>
          </cell>
          <cell r="L861" t="str">
            <v xml:space="preserve"> </v>
          </cell>
          <cell r="M861" t="str">
            <v xml:space="preserve"> </v>
          </cell>
          <cell r="N861" t="str">
            <v xml:space="preserve"> 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 xml:space="preserve"> </v>
          </cell>
          <cell r="K862" t="str">
            <v xml:space="preserve"> </v>
          </cell>
          <cell r="L862" t="str">
            <v xml:space="preserve"> </v>
          </cell>
          <cell r="M862" t="str">
            <v xml:space="preserve"> </v>
          </cell>
          <cell r="N862" t="str">
            <v xml:space="preserve"> 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 xml:space="preserve"> </v>
          </cell>
          <cell r="K863" t="str">
            <v xml:space="preserve"> </v>
          </cell>
          <cell r="L863" t="str">
            <v xml:space="preserve"> </v>
          </cell>
          <cell r="M863" t="str">
            <v xml:space="preserve"> </v>
          </cell>
          <cell r="N863" t="str">
            <v xml:space="preserve"> 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 xml:space="preserve"> </v>
          </cell>
          <cell r="K864" t="str">
            <v xml:space="preserve"> </v>
          </cell>
          <cell r="L864" t="str">
            <v xml:space="preserve"> </v>
          </cell>
          <cell r="M864" t="str">
            <v xml:space="preserve"> </v>
          </cell>
          <cell r="N864">
            <v>78</v>
          </cell>
          <cell r="O864" t="str">
            <v xml:space="preserve"> 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 xml:space="preserve"> </v>
          </cell>
          <cell r="K865" t="str">
            <v xml:space="preserve"> </v>
          </cell>
          <cell r="L865" t="str">
            <v xml:space="preserve"> </v>
          </cell>
          <cell r="M865" t="str">
            <v xml:space="preserve"> </v>
          </cell>
          <cell r="N865" t="str">
            <v xml:space="preserve"> 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 xml:space="preserve"> </v>
          </cell>
          <cell r="K866" t="str">
            <v xml:space="preserve"> </v>
          </cell>
          <cell r="L866" t="str">
            <v xml:space="preserve"> </v>
          </cell>
          <cell r="M866" t="str">
            <v xml:space="preserve"> </v>
          </cell>
          <cell r="N866" t="str">
            <v xml:space="preserve"> 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 xml:space="preserve"> </v>
          </cell>
          <cell r="K867" t="str">
            <v xml:space="preserve"> </v>
          </cell>
          <cell r="L867" t="str">
            <v xml:space="preserve"> </v>
          </cell>
          <cell r="M867" t="str">
            <v xml:space="preserve"> </v>
          </cell>
          <cell r="N867" t="str">
            <v xml:space="preserve"> 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 xml:space="preserve"> </v>
          </cell>
          <cell r="K868" t="str">
            <v xml:space="preserve"> </v>
          </cell>
          <cell r="L868" t="str">
            <v xml:space="preserve"> </v>
          </cell>
          <cell r="M868" t="str">
            <v xml:space="preserve"> </v>
          </cell>
          <cell r="N868" t="str">
            <v xml:space="preserve"> 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 xml:space="preserve"> </v>
          </cell>
          <cell r="K869" t="str">
            <v xml:space="preserve"> </v>
          </cell>
          <cell r="L869" t="str">
            <v xml:space="preserve"> </v>
          </cell>
          <cell r="M869" t="str">
            <v xml:space="preserve"> </v>
          </cell>
          <cell r="N869" t="str">
            <v xml:space="preserve"> 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 xml:space="preserve"> </v>
          </cell>
          <cell r="K870" t="str">
            <v xml:space="preserve"> </v>
          </cell>
          <cell r="L870" t="str">
            <v xml:space="preserve"> </v>
          </cell>
          <cell r="M870" t="str">
            <v xml:space="preserve"> </v>
          </cell>
          <cell r="N870">
            <v>2</v>
          </cell>
          <cell r="O870" t="str">
            <v xml:space="preserve"> 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 xml:space="preserve"> </v>
          </cell>
          <cell r="K871" t="str">
            <v xml:space="preserve"> </v>
          </cell>
          <cell r="L871" t="str">
            <v xml:space="preserve"> </v>
          </cell>
          <cell r="M871" t="str">
            <v xml:space="preserve"> </v>
          </cell>
          <cell r="N871">
            <v>5</v>
          </cell>
          <cell r="O871" t="str">
            <v xml:space="preserve"> 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 xml:space="preserve"> </v>
          </cell>
          <cell r="K876">
            <v>3</v>
          </cell>
          <cell r="L876" t="str">
            <v xml:space="preserve"> </v>
          </cell>
          <cell r="M876" t="str">
            <v xml:space="preserve"> </v>
          </cell>
          <cell r="N876" t="str">
            <v xml:space="preserve"> </v>
          </cell>
          <cell r="O876" t="str">
            <v xml:space="preserve"> 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 xml:space="preserve"> </v>
          </cell>
          <cell r="K877" t="str">
            <v xml:space="preserve"> </v>
          </cell>
          <cell r="L877">
            <v>100</v>
          </cell>
          <cell r="M877" t="str">
            <v xml:space="preserve"> </v>
          </cell>
          <cell r="N877" t="str">
            <v xml:space="preserve"> </v>
          </cell>
          <cell r="O877" t="str">
            <v xml:space="preserve"> 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 xml:space="preserve"> </v>
          </cell>
          <cell r="K878" t="str">
            <v xml:space="preserve"> </v>
          </cell>
          <cell r="L878" t="str">
            <v xml:space="preserve"> </v>
          </cell>
          <cell r="M878">
            <v>10</v>
          </cell>
          <cell r="N878" t="str">
            <v xml:space="preserve"> </v>
          </cell>
          <cell r="O878" t="str">
            <v xml:space="preserve"> 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 xml:space="preserve"> </v>
          </cell>
          <cell r="K879" t="str">
            <v xml:space="preserve"> </v>
          </cell>
          <cell r="L879" t="str">
            <v xml:space="preserve"> </v>
          </cell>
          <cell r="M879" t="str">
            <v xml:space="preserve"> </v>
          </cell>
          <cell r="N879">
            <v>5</v>
          </cell>
          <cell r="O879" t="str">
            <v xml:space="preserve"> 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 xml:space="preserve"> </v>
          </cell>
          <cell r="K880" t="str">
            <v xml:space="preserve"> </v>
          </cell>
          <cell r="L880" t="str">
            <v xml:space="preserve"> </v>
          </cell>
          <cell r="M880" t="str">
            <v xml:space="preserve"> </v>
          </cell>
          <cell r="N880">
            <v>75</v>
          </cell>
          <cell r="O880" t="str">
            <v xml:space="preserve"> 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 xml:space="preserve"> </v>
          </cell>
          <cell r="K881" t="str">
            <v xml:space="preserve"> </v>
          </cell>
          <cell r="L881" t="str">
            <v xml:space="preserve"> </v>
          </cell>
          <cell r="M881" t="str">
            <v xml:space="preserve"> </v>
          </cell>
          <cell r="N881" t="str">
            <v xml:space="preserve"> 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 xml:space="preserve"> </v>
          </cell>
          <cell r="K884" t="str">
            <v xml:space="preserve"> </v>
          </cell>
          <cell r="L884" t="str">
            <v xml:space="preserve"> </v>
          </cell>
          <cell r="M884" t="str">
            <v xml:space="preserve"> </v>
          </cell>
          <cell r="N884" t="str">
            <v xml:space="preserve"> 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 xml:space="preserve"> </v>
          </cell>
          <cell r="K901" t="str">
            <v xml:space="preserve"> </v>
          </cell>
          <cell r="L901" t="str">
            <v xml:space="preserve"> </v>
          </cell>
          <cell r="M901" t="str">
            <v xml:space="preserve"> </v>
          </cell>
          <cell r="N901" t="str">
            <v xml:space="preserve"> 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 xml:space="preserve"> </v>
          </cell>
          <cell r="K904" t="str">
            <v xml:space="preserve"> </v>
          </cell>
          <cell r="L904" t="str">
            <v xml:space="preserve"> </v>
          </cell>
          <cell r="M904" t="str">
            <v xml:space="preserve"> </v>
          </cell>
          <cell r="N904">
            <v>20</v>
          </cell>
          <cell r="O904" t="str">
            <v xml:space="preserve"> 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 xml:space="preserve"> </v>
          </cell>
          <cell r="K905" t="str">
            <v xml:space="preserve"> </v>
          </cell>
          <cell r="L905" t="str">
            <v xml:space="preserve"> </v>
          </cell>
          <cell r="M905">
            <v>8</v>
          </cell>
          <cell r="N905" t="str">
            <v xml:space="preserve"> </v>
          </cell>
          <cell r="O905" t="str">
            <v xml:space="preserve"> 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 xml:space="preserve"> </v>
          </cell>
          <cell r="K906" t="str">
            <v xml:space="preserve"> </v>
          </cell>
          <cell r="L906" t="str">
            <v xml:space="preserve"> </v>
          </cell>
          <cell r="M906" t="str">
            <v xml:space="preserve"> </v>
          </cell>
          <cell r="N906">
            <v>100</v>
          </cell>
          <cell r="O906" t="str">
            <v xml:space="preserve"> 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 xml:space="preserve"> </v>
          </cell>
          <cell r="K909" t="str">
            <v xml:space="preserve"> </v>
          </cell>
          <cell r="L909" t="str">
            <v xml:space="preserve"> </v>
          </cell>
          <cell r="M909">
            <v>82</v>
          </cell>
          <cell r="N909" t="str">
            <v xml:space="preserve"> </v>
          </cell>
          <cell r="O909" t="str">
            <v xml:space="preserve"> 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 xml:space="preserve"> </v>
          </cell>
          <cell r="K910" t="str">
            <v xml:space="preserve"> </v>
          </cell>
          <cell r="L910" t="str">
            <v xml:space="preserve"> </v>
          </cell>
          <cell r="M910" t="str">
            <v xml:space="preserve"> </v>
          </cell>
          <cell r="N910">
            <v>15</v>
          </cell>
          <cell r="O910" t="str">
            <v xml:space="preserve"> 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 xml:space="preserve"> </v>
          </cell>
          <cell r="K911" t="str">
            <v xml:space="preserve"> </v>
          </cell>
          <cell r="L911" t="str">
            <v xml:space="preserve"> </v>
          </cell>
          <cell r="M911" t="str">
            <v xml:space="preserve"> </v>
          </cell>
          <cell r="N911" t="str">
            <v xml:space="preserve"> 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 xml:space="preserve"> </v>
          </cell>
          <cell r="K912" t="str">
            <v xml:space="preserve"> </v>
          </cell>
          <cell r="L912" t="str">
            <v xml:space="preserve"> </v>
          </cell>
          <cell r="M912" t="str">
            <v xml:space="preserve"> </v>
          </cell>
          <cell r="N912" t="str">
            <v xml:space="preserve"> 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 xml:space="preserve"> </v>
          </cell>
          <cell r="K913" t="str">
            <v xml:space="preserve"> </v>
          </cell>
          <cell r="L913" t="str">
            <v xml:space="preserve"> </v>
          </cell>
          <cell r="M913" t="str">
            <v xml:space="preserve"> </v>
          </cell>
          <cell r="N913" t="str">
            <v xml:space="preserve"> 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 xml:space="preserve"> </v>
          </cell>
          <cell r="K914" t="str">
            <v xml:space="preserve"> </v>
          </cell>
          <cell r="L914" t="str">
            <v xml:space="preserve"> </v>
          </cell>
          <cell r="M914" t="str">
            <v xml:space="preserve"> </v>
          </cell>
          <cell r="N914">
            <v>78</v>
          </cell>
          <cell r="O914" t="str">
            <v xml:space="preserve"> 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 xml:space="preserve"> </v>
          </cell>
          <cell r="K915" t="str">
            <v xml:space="preserve"> </v>
          </cell>
          <cell r="L915" t="str">
            <v xml:space="preserve"> </v>
          </cell>
          <cell r="M915" t="str">
            <v xml:space="preserve"> </v>
          </cell>
          <cell r="N915" t="str">
            <v xml:space="preserve"> 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 xml:space="preserve"> </v>
          </cell>
          <cell r="K916" t="str">
            <v xml:space="preserve"> </v>
          </cell>
          <cell r="L916" t="str">
            <v xml:space="preserve"> </v>
          </cell>
          <cell r="M916" t="str">
            <v xml:space="preserve"> </v>
          </cell>
          <cell r="N916" t="str">
            <v xml:space="preserve"> 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 xml:space="preserve"> </v>
          </cell>
          <cell r="K917" t="str">
            <v xml:space="preserve"> </v>
          </cell>
          <cell r="L917" t="str">
            <v xml:space="preserve"> </v>
          </cell>
          <cell r="M917" t="str">
            <v xml:space="preserve"> </v>
          </cell>
          <cell r="N917" t="str">
            <v xml:space="preserve"> 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 xml:space="preserve"> </v>
          </cell>
          <cell r="K918" t="str">
            <v xml:space="preserve"> </v>
          </cell>
          <cell r="L918" t="str">
            <v xml:space="preserve"> </v>
          </cell>
          <cell r="M918" t="str">
            <v xml:space="preserve"> </v>
          </cell>
          <cell r="N918" t="str">
            <v xml:space="preserve"> 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 xml:space="preserve"> </v>
          </cell>
          <cell r="K919" t="str">
            <v xml:space="preserve"> </v>
          </cell>
          <cell r="L919" t="str">
            <v xml:space="preserve"> </v>
          </cell>
          <cell r="M919" t="str">
            <v xml:space="preserve"> </v>
          </cell>
          <cell r="N919" t="str">
            <v xml:space="preserve"> 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 xml:space="preserve"> </v>
          </cell>
          <cell r="K920" t="str">
            <v xml:space="preserve"> </v>
          </cell>
          <cell r="L920" t="str">
            <v xml:space="preserve"> </v>
          </cell>
          <cell r="M920" t="str">
            <v xml:space="preserve"> </v>
          </cell>
          <cell r="N920">
            <v>2</v>
          </cell>
          <cell r="O920" t="str">
            <v xml:space="preserve"> 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 xml:space="preserve"> </v>
          </cell>
          <cell r="K921" t="str">
            <v xml:space="preserve"> </v>
          </cell>
          <cell r="L921" t="str">
            <v xml:space="preserve"> </v>
          </cell>
          <cell r="M921" t="str">
            <v xml:space="preserve"> </v>
          </cell>
          <cell r="N921">
            <v>5</v>
          </cell>
          <cell r="O921" t="str">
            <v xml:space="preserve"> 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3"/>
  <sheetViews>
    <sheetView showGridLines="0" topLeftCell="G1" zoomScale="86" zoomScaleNormal="86" workbookViewId="0">
      <selection activeCell="AG11" sqref="AG11"/>
    </sheetView>
  </sheetViews>
  <sheetFormatPr defaultColWidth="9.109375" defaultRowHeight="10.199999999999999" x14ac:dyDescent="0.2"/>
  <cols>
    <col min="1" max="1" width="7.6640625" style="106" customWidth="1"/>
    <col min="2" max="2" width="1.6640625" style="106" customWidth="1"/>
    <col min="3" max="3" width="14.33203125" style="106" hidden="1" customWidth="1"/>
    <col min="4" max="4" width="1.6640625" style="106" customWidth="1"/>
    <col min="5" max="5" width="14.33203125" style="106" customWidth="1"/>
    <col min="6" max="6" width="1.6640625" style="106" customWidth="1"/>
    <col min="7" max="7" width="25.109375" style="106" customWidth="1"/>
    <col min="8" max="8" width="1.6640625" style="106" customWidth="1"/>
    <col min="9" max="9" width="6.44140625" style="106" customWidth="1"/>
    <col min="10" max="10" width="1.6640625" style="106" customWidth="1"/>
    <col min="11" max="11" width="9.109375" style="106"/>
    <col min="12" max="12" width="1.6640625" style="106" customWidth="1"/>
    <col min="13" max="13" width="10.5546875" style="106" customWidth="1"/>
    <col min="14" max="14" width="1.6640625" style="106" customWidth="1"/>
    <col min="15" max="15" width="10.5546875" style="106" customWidth="1"/>
    <col min="16" max="16" width="1.6640625" style="106" customWidth="1"/>
    <col min="17" max="17" width="13.33203125" style="106" customWidth="1"/>
    <col min="18" max="18" width="1.6640625" style="106" customWidth="1"/>
    <col min="19" max="19" width="11.33203125" style="106" customWidth="1"/>
    <col min="20" max="20" width="1.6640625" style="106" customWidth="1"/>
    <col min="21" max="21" width="9.109375" style="106" customWidth="1"/>
    <col min="22" max="22" width="1.6640625" style="106" customWidth="1"/>
    <col min="23" max="23" width="10.5546875" style="106" bestFit="1" customWidth="1"/>
    <col min="24" max="24" width="2.88671875" style="106" customWidth="1"/>
    <col min="25" max="25" width="10.5546875" style="106" bestFit="1" customWidth="1"/>
    <col min="26" max="26" width="1.6640625" style="106" customWidth="1"/>
    <col min="27" max="27" width="11" style="106" customWidth="1"/>
    <col min="28" max="28" width="1.6640625" style="106" customWidth="1"/>
    <col min="29" max="29" width="10.5546875" style="106" bestFit="1" customWidth="1"/>
    <col min="30" max="30" width="1.6640625" style="106" customWidth="1"/>
    <col min="31" max="31" width="10.33203125" style="106" bestFit="1" customWidth="1"/>
    <col min="32" max="32" width="1.6640625" style="106" customWidth="1"/>
    <col min="33" max="33" width="11" style="106" customWidth="1"/>
    <col min="34" max="34" width="1.6640625" style="145" customWidth="1"/>
    <col min="35" max="35" width="10.5546875" style="106" bestFit="1" customWidth="1"/>
    <col min="36" max="36" width="9.109375" style="145"/>
    <col min="37" max="16384" width="9.109375" style="106"/>
  </cols>
  <sheetData>
    <row r="1" spans="1:36" ht="13.2" x14ac:dyDescent="0.25">
      <c r="A1" s="135"/>
    </row>
    <row r="2" spans="1:36" ht="10.8" thickBot="1" x14ac:dyDescent="0.25"/>
    <row r="3" spans="1:36" ht="11.25" customHeight="1" x14ac:dyDescent="0.2">
      <c r="A3" s="134" t="s">
        <v>107</v>
      </c>
      <c r="B3" s="133"/>
      <c r="C3" s="132"/>
      <c r="D3" s="132"/>
      <c r="E3" s="131">
        <v>5.3</v>
      </c>
      <c r="F3" s="130"/>
      <c r="G3" s="129"/>
      <c r="H3" s="185"/>
      <c r="I3" s="129">
        <f ca="1">TODAY()</f>
        <v>44323</v>
      </c>
      <c r="O3" s="201" t="s">
        <v>152</v>
      </c>
      <c r="P3" s="202"/>
      <c r="Q3" s="202"/>
      <c r="R3" s="197">
        <v>1.4999999999999999E-2</v>
      </c>
      <c r="S3" s="198"/>
      <c r="U3" s="201" t="s">
        <v>154</v>
      </c>
      <c r="V3" s="202"/>
      <c r="W3" s="202"/>
      <c r="X3" s="197">
        <v>0.12</v>
      </c>
      <c r="Y3" s="198"/>
      <c r="Z3" s="212" t="s">
        <v>158</v>
      </c>
      <c r="AA3" s="213"/>
    </row>
    <row r="4" spans="1:36" ht="12" customHeight="1" thickBot="1" x14ac:dyDescent="0.25">
      <c r="A4" s="126" t="s">
        <v>106</v>
      </c>
      <c r="B4" s="69"/>
      <c r="C4" s="125"/>
      <c r="D4" s="125"/>
      <c r="E4" s="128">
        <v>6.34</v>
      </c>
      <c r="F4" s="123"/>
      <c r="G4" s="127"/>
      <c r="H4" s="186"/>
      <c r="I4" s="127">
        <f ca="1">TODAY()</f>
        <v>44323</v>
      </c>
      <c r="O4" s="203" t="s">
        <v>153</v>
      </c>
      <c r="P4" s="204"/>
      <c r="Q4" s="204"/>
      <c r="R4" s="199">
        <v>0</v>
      </c>
      <c r="S4" s="200"/>
      <c r="U4" s="203" t="s">
        <v>155</v>
      </c>
      <c r="V4" s="204"/>
      <c r="W4" s="204"/>
      <c r="X4" s="199">
        <v>3.6499999999999998E-2</v>
      </c>
      <c r="Y4" s="200"/>
      <c r="Z4" s="214"/>
      <c r="AA4" s="215"/>
    </row>
    <row r="5" spans="1:36" ht="11.25" customHeight="1" thickBot="1" x14ac:dyDescent="0.25">
      <c r="A5" s="126" t="s">
        <v>105</v>
      </c>
      <c r="B5" s="69"/>
      <c r="C5" s="125"/>
      <c r="D5" s="125"/>
      <c r="E5" s="124">
        <v>0.19</v>
      </c>
      <c r="F5" s="123"/>
      <c r="G5" s="122"/>
      <c r="H5" s="186"/>
      <c r="I5" s="127">
        <f ca="1">TODAY()</f>
        <v>44323</v>
      </c>
      <c r="O5" s="205" t="s">
        <v>165</v>
      </c>
      <c r="P5" s="206"/>
      <c r="Q5" s="206"/>
      <c r="R5" s="207">
        <v>7.0000000000000001E-3</v>
      </c>
      <c r="S5" s="208"/>
      <c r="U5" s="203" t="s">
        <v>156</v>
      </c>
      <c r="V5" s="204"/>
      <c r="W5" s="204"/>
      <c r="X5" s="199">
        <v>2.2800000000000001E-2</v>
      </c>
      <c r="Y5" s="200"/>
      <c r="Z5" s="216">
        <f>SUM(X3:Y6)</f>
        <v>0.20430000000000001</v>
      </c>
      <c r="AA5" s="217"/>
    </row>
    <row r="6" spans="1:36" ht="12" customHeight="1" thickBot="1" x14ac:dyDescent="0.25">
      <c r="A6" s="121" t="s">
        <v>104</v>
      </c>
      <c r="B6" s="120"/>
      <c r="C6" s="119"/>
      <c r="D6" s="119"/>
      <c r="E6" s="118">
        <v>0.2</v>
      </c>
      <c r="F6" s="117"/>
      <c r="G6" s="116"/>
      <c r="H6" s="187"/>
      <c r="I6" s="188">
        <f ca="1">TODAY()</f>
        <v>44323</v>
      </c>
      <c r="U6" s="205" t="s">
        <v>157</v>
      </c>
      <c r="V6" s="206"/>
      <c r="W6" s="206"/>
      <c r="X6" s="207">
        <v>2.5000000000000001E-2</v>
      </c>
      <c r="Y6" s="208"/>
      <c r="Z6" s="218"/>
      <c r="AA6" s="219"/>
    </row>
    <row r="8" spans="1:36" ht="39" customHeight="1" thickBot="1" x14ac:dyDescent="0.25">
      <c r="A8" s="114" t="s">
        <v>122</v>
      </c>
      <c r="B8" s="113"/>
      <c r="C8" s="114" t="s">
        <v>103</v>
      </c>
      <c r="D8" s="115"/>
      <c r="E8" s="114" t="s">
        <v>102</v>
      </c>
      <c r="G8" s="114" t="s">
        <v>93</v>
      </c>
      <c r="I8" s="112" t="s">
        <v>101</v>
      </c>
      <c r="J8" s="113"/>
      <c r="K8" s="112" t="s">
        <v>116</v>
      </c>
      <c r="L8" s="113"/>
      <c r="M8" s="112" t="s">
        <v>117</v>
      </c>
      <c r="N8" s="113"/>
      <c r="O8" s="137" t="s">
        <v>118</v>
      </c>
      <c r="P8" s="113"/>
      <c r="Q8" s="137" t="s">
        <v>164</v>
      </c>
      <c r="R8" s="113"/>
      <c r="S8" s="137" t="s">
        <v>128</v>
      </c>
      <c r="T8" s="113"/>
      <c r="U8" s="137" t="s">
        <v>129</v>
      </c>
      <c r="V8" s="113"/>
      <c r="W8" s="137" t="s">
        <v>119</v>
      </c>
      <c r="X8" s="113"/>
      <c r="Y8" s="137" t="s">
        <v>120</v>
      </c>
      <c r="Z8" s="113"/>
      <c r="AA8" s="137" t="s">
        <v>121</v>
      </c>
      <c r="AB8" s="113"/>
      <c r="AC8" s="137" t="s">
        <v>159</v>
      </c>
      <c r="AD8" s="113"/>
      <c r="AE8" s="137" t="s">
        <v>161</v>
      </c>
      <c r="AF8" s="113"/>
      <c r="AG8" s="137" t="s">
        <v>160</v>
      </c>
      <c r="AH8" s="147"/>
      <c r="AI8" s="196" t="s">
        <v>163</v>
      </c>
      <c r="AJ8" s="196"/>
    </row>
    <row r="9" spans="1:36" ht="10.8" thickBot="1" x14ac:dyDescent="0.25">
      <c r="A9" s="111"/>
      <c r="B9" s="110"/>
      <c r="C9" s="111"/>
      <c r="D9" s="110"/>
      <c r="E9" s="165" t="str">
        <f>'M11'!C80</f>
        <v>2121008XXX</v>
      </c>
      <c r="F9" s="171"/>
      <c r="G9" s="167" t="str">
        <f>'M11'!D80</f>
        <v>M11.A.AH.N.008.NN.NN.S.N4.N4.1</v>
      </c>
      <c r="H9" s="171"/>
      <c r="I9" s="166">
        <v>11</v>
      </c>
      <c r="J9" s="171"/>
      <c r="K9" s="189">
        <v>100</v>
      </c>
      <c r="L9" s="171"/>
      <c r="M9" s="189">
        <v>1</v>
      </c>
      <c r="N9" s="171"/>
      <c r="O9" s="168">
        <f>('M11'!AD80)</f>
        <v>301.94936749999999</v>
      </c>
      <c r="P9" s="171"/>
      <c r="Q9" s="168">
        <f>('M11'!AD80)*(1+$R$3+$R$4+$R$5)</f>
        <v>308.59225358499992</v>
      </c>
      <c r="R9" s="171"/>
      <c r="S9" s="168">
        <f>Q9-'M11'!AC80*(1+$R$3+$R$4)</f>
        <v>295.57183358499992</v>
      </c>
      <c r="T9" s="171"/>
      <c r="U9" s="169">
        <f>1-(S9/Q9)</f>
        <v>4.2192958017378102E-2</v>
      </c>
      <c r="V9" s="171"/>
      <c r="W9" s="170">
        <f>Q9/0.85</f>
        <v>363.04971009999991</v>
      </c>
      <c r="X9" s="171"/>
      <c r="Y9" s="170">
        <f>Q9/0.8</f>
        <v>385.74031698124986</v>
      </c>
      <c r="Z9" s="171"/>
      <c r="AA9" s="170">
        <f>Q9/(1-$AG$11)</f>
        <v>411.45633811333323</v>
      </c>
      <c r="AB9" s="171"/>
      <c r="AC9" s="190">
        <f>W9/(1-SUM($X$3:$Y$6))</f>
        <v>456.26455963302743</v>
      </c>
      <c r="AD9" s="171"/>
      <c r="AE9" s="190">
        <f>Y9/(1-SUM($X$3:$Y$6))</f>
        <v>484.7810946100916</v>
      </c>
      <c r="AF9" s="171"/>
      <c r="AG9" s="190">
        <f>AA9/(1-SUM($X$3:$Y$6))</f>
        <v>517.09983425076439</v>
      </c>
      <c r="AH9" s="171"/>
      <c r="AI9" s="172">
        <v>422</v>
      </c>
      <c r="AJ9" s="173">
        <f t="shared" ref="AJ9" si="0">((AI9*(1-SUM($X$3:$Y$6)))-Q9)/(AI9*(1-SUM($X$3:$Y$6)))</f>
        <v>8.0983706900300184E-2</v>
      </c>
    </row>
    <row r="10" spans="1:36" ht="18" customHeight="1" thickBot="1" x14ac:dyDescent="0.35">
      <c r="J10" s="109" t="s">
        <v>100</v>
      </c>
      <c r="K10" s="164">
        <f>SUM(K9:K9)</f>
        <v>100</v>
      </c>
      <c r="L10" s="109"/>
      <c r="M10" s="107"/>
      <c r="N10" s="109"/>
      <c r="O10" s="107"/>
      <c r="P10" s="109"/>
      <c r="R10" s="109"/>
      <c r="T10" s="109"/>
      <c r="V10" s="109"/>
      <c r="X10" s="109"/>
      <c r="Z10" s="109"/>
      <c r="AH10" s="146"/>
      <c r="AI10" s="146"/>
    </row>
    <row r="11" spans="1:36" ht="14.4" thickBot="1" x14ac:dyDescent="0.35">
      <c r="J11" s="109" t="s">
        <v>99</v>
      </c>
      <c r="K11" s="108">
        <f>K10*12</f>
        <v>1200</v>
      </c>
      <c r="L11" s="109"/>
      <c r="M11" s="107"/>
      <c r="N11" s="109"/>
      <c r="O11" s="107"/>
      <c r="P11" s="109"/>
      <c r="R11" s="109"/>
      <c r="T11" s="109"/>
      <c r="V11" s="109"/>
      <c r="AB11" s="191"/>
      <c r="AC11" s="209" t="s">
        <v>162</v>
      </c>
      <c r="AD11" s="210"/>
      <c r="AE11" s="210"/>
      <c r="AF11" s="211"/>
      <c r="AG11" s="148">
        <v>0.25</v>
      </c>
      <c r="AH11" s="191"/>
      <c r="AI11" s="191"/>
    </row>
    <row r="13" spans="1:36" x14ac:dyDescent="0.2">
      <c r="V13" s="145"/>
      <c r="AB13" s="145"/>
      <c r="AC13" s="145"/>
      <c r="AD13" s="145"/>
    </row>
    <row r="14" spans="1:36" x14ac:dyDescent="0.2">
      <c r="U14" s="138"/>
      <c r="W14" s="193"/>
      <c r="AC14" s="138"/>
    </row>
    <row r="15" spans="1:36" ht="13.8" x14ac:dyDescent="0.3">
      <c r="AC15" s="193"/>
      <c r="AI15" s="146"/>
    </row>
    <row r="16" spans="1:36" x14ac:dyDescent="0.2">
      <c r="Q16" s="193"/>
    </row>
    <row r="17" spans="21:33" x14ac:dyDescent="0.2">
      <c r="AC17" s="194"/>
    </row>
    <row r="18" spans="21:33" x14ac:dyDescent="0.2">
      <c r="AG18" s="145"/>
    </row>
    <row r="19" spans="21:33" x14ac:dyDescent="0.2">
      <c r="U19" s="193">
        <f>AC9-W9</f>
        <v>93.214849533027518</v>
      </c>
      <c r="AG19" s="145"/>
    </row>
    <row r="20" spans="21:33" x14ac:dyDescent="0.2">
      <c r="U20" s="193"/>
      <c r="AA20" s="195"/>
      <c r="AG20" s="145"/>
    </row>
    <row r="21" spans="21:33" x14ac:dyDescent="0.2">
      <c r="AG21" s="145"/>
    </row>
    <row r="22" spans="21:33" x14ac:dyDescent="0.2">
      <c r="AG22" s="145"/>
    </row>
    <row r="23" spans="21:33" x14ac:dyDescent="0.2">
      <c r="AG23" s="145"/>
    </row>
  </sheetData>
  <mergeCells count="18">
    <mergeCell ref="AC11:AF11"/>
    <mergeCell ref="Z3:AA4"/>
    <mergeCell ref="Z5:AA6"/>
    <mergeCell ref="U4:W4"/>
    <mergeCell ref="X4:Y4"/>
    <mergeCell ref="U5:W5"/>
    <mergeCell ref="X5:Y5"/>
    <mergeCell ref="U6:W6"/>
    <mergeCell ref="X6:Y6"/>
    <mergeCell ref="U3:W3"/>
    <mergeCell ref="X3:Y3"/>
    <mergeCell ref="AI8:AJ8"/>
    <mergeCell ref="R3:S3"/>
    <mergeCell ref="R4:S4"/>
    <mergeCell ref="O3:Q3"/>
    <mergeCell ref="O4:Q4"/>
    <mergeCell ref="O5:Q5"/>
    <mergeCell ref="R5:S5"/>
  </mergeCells>
  <pageMargins left="0.70866141732283472" right="0.70866141732283472" top="0.74803149606299213" bottom="0.74803149606299213" header="0.31496062992125984" footer="0.31496062992125984"/>
  <pageSetup paperSize="160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80"/>
  <sheetViews>
    <sheetView showGridLines="0" tabSelected="1" zoomScale="90" zoomScaleNormal="90" workbookViewId="0">
      <pane xSplit="7" ySplit="9" topLeftCell="H58" activePane="bottomRight" state="frozen"/>
      <selection activeCell="F22" sqref="F22"/>
      <selection pane="topRight" activeCell="F22" sqref="F22"/>
      <selection pane="bottomLeft" activeCell="F22" sqref="F22"/>
      <selection pane="bottomRight" activeCell="A68" sqref="A68:XFD68"/>
    </sheetView>
  </sheetViews>
  <sheetFormatPr defaultColWidth="9.109375" defaultRowHeight="10.199999999999999" outlineLevelRow="1" x14ac:dyDescent="0.2"/>
  <cols>
    <col min="1" max="1" width="12.88671875" style="17" customWidth="1"/>
    <col min="2" max="2" width="7.5546875" style="17" customWidth="1"/>
    <col min="3" max="3" width="19.5546875" style="23" customWidth="1"/>
    <col min="4" max="4" width="73.5546875" style="17" bestFit="1" customWidth="1"/>
    <col min="5" max="5" width="4.109375" style="23" customWidth="1"/>
    <col min="6" max="6" width="6.6640625" style="22" customWidth="1"/>
    <col min="7" max="7" width="5.44140625" style="19" customWidth="1"/>
    <col min="8" max="8" width="7.44140625" style="21" customWidth="1"/>
    <col min="9" max="9" width="8.109375" style="17" customWidth="1"/>
    <col min="10" max="10" width="5.88671875" style="19" customWidth="1"/>
    <col min="11" max="11" width="3" style="19" hidden="1" customWidth="1"/>
    <col min="12" max="12" width="8.6640625" style="17" hidden="1" customWidth="1"/>
    <col min="13" max="13" width="10.6640625" style="17" hidden="1" customWidth="1"/>
    <col min="14" max="14" width="42.5546875" style="20" customWidth="1"/>
    <col min="15" max="15" width="4.6640625" style="17" hidden="1" customWidth="1"/>
    <col min="16" max="16" width="13.88671875" style="17" bestFit="1" customWidth="1"/>
    <col min="17" max="17" width="8.109375" style="17" bestFit="1" customWidth="1"/>
    <col min="18" max="18" width="7.6640625" style="17" hidden="1" customWidth="1"/>
    <col min="19" max="19" width="5.5546875" style="17" hidden="1" customWidth="1"/>
    <col min="20" max="20" width="7.88671875" style="19" hidden="1" customWidth="1"/>
    <col min="21" max="21" width="9" style="19" hidden="1" customWidth="1"/>
    <col min="22" max="23" width="11.6640625" style="17" customWidth="1"/>
    <col min="24" max="24" width="11.6640625" style="17" hidden="1" customWidth="1"/>
    <col min="25" max="25" width="7.6640625" style="17" hidden="1" customWidth="1"/>
    <col min="26" max="26" width="7.33203125" style="17" hidden="1" customWidth="1"/>
    <col min="27" max="27" width="11.44140625" style="17" hidden="1" customWidth="1"/>
    <col min="28" max="28" width="10.6640625" style="17" customWidth="1"/>
    <col min="29" max="29" width="9.5546875" style="17" customWidth="1"/>
    <col min="30" max="30" width="11.6640625" style="17" customWidth="1"/>
    <col min="31" max="31" width="5.6640625" style="17" hidden="1" customWidth="1"/>
    <col min="32" max="32" width="6.109375" style="17" hidden="1" customWidth="1"/>
    <col min="33" max="33" width="4.33203125" style="17" hidden="1" customWidth="1"/>
    <col min="34" max="35" width="4.44140625" style="17" hidden="1" customWidth="1"/>
    <col min="36" max="36" width="6.44140625" style="17" hidden="1" customWidth="1"/>
    <col min="37" max="37" width="9.109375" style="18" customWidth="1"/>
    <col min="38" max="16384" width="9.109375" style="17"/>
  </cols>
  <sheetData>
    <row r="1" spans="1:37" ht="15.6" x14ac:dyDescent="0.3">
      <c r="A1" s="105">
        <f>'Dados de Entrada'!$A$1</f>
        <v>0</v>
      </c>
      <c r="C1" s="102"/>
      <c r="D1" s="104"/>
      <c r="E1" s="104"/>
      <c r="F1" s="81"/>
      <c r="G1" s="79"/>
      <c r="H1" s="69"/>
      <c r="I1" s="80"/>
      <c r="J1" s="69"/>
      <c r="K1" s="69"/>
      <c r="L1" s="69"/>
      <c r="M1" s="79"/>
      <c r="N1" s="78"/>
      <c r="O1" s="69"/>
      <c r="P1" s="69"/>
      <c r="Q1" s="69"/>
      <c r="R1" s="69"/>
      <c r="S1" s="69"/>
      <c r="T1" s="69"/>
      <c r="U1" s="69"/>
      <c r="V1" s="69"/>
      <c r="W1" s="69"/>
      <c r="Y1" s="86"/>
      <c r="Z1" s="69"/>
      <c r="AB1" s="69"/>
      <c r="AC1" s="86"/>
    </row>
    <row r="2" spans="1:37" ht="11.25" customHeight="1" thickBot="1" x14ac:dyDescent="0.3">
      <c r="A2" s="103"/>
      <c r="C2" s="102"/>
      <c r="D2" s="101"/>
      <c r="E2" s="101"/>
      <c r="F2" s="81"/>
      <c r="G2" s="79"/>
      <c r="H2" s="69"/>
      <c r="I2" s="80"/>
      <c r="J2" s="69"/>
      <c r="K2" s="69"/>
      <c r="L2" s="69"/>
      <c r="M2" s="79"/>
      <c r="N2" s="79"/>
      <c r="O2" s="79"/>
      <c r="P2" s="79"/>
      <c r="Q2" s="69"/>
      <c r="R2" s="69"/>
      <c r="S2" s="69"/>
      <c r="T2" s="69"/>
      <c r="U2" s="69"/>
      <c r="V2" s="69"/>
      <c r="W2" s="69"/>
      <c r="Y2" s="86"/>
      <c r="Z2" s="69"/>
      <c r="AB2" s="69"/>
      <c r="AC2" s="86"/>
    </row>
    <row r="3" spans="1:37" ht="11.25" customHeight="1" x14ac:dyDescent="0.2">
      <c r="A3" s="100" t="str">
        <f>'Dados de Entrada'!$A$3</f>
        <v>Exchange Rate =&gt; USD</v>
      </c>
      <c r="B3" s="99"/>
      <c r="C3" s="98">
        <f>'Dados de Entrada'!$E$3</f>
        <v>5.3</v>
      </c>
      <c r="D3" s="97">
        <f ca="1">'Dados de Entrada'!$I$3</f>
        <v>44323</v>
      </c>
      <c r="E3" s="94"/>
      <c r="F3" s="80"/>
      <c r="G3" s="79"/>
      <c r="H3" s="69"/>
      <c r="I3" s="80"/>
      <c r="J3" s="69"/>
      <c r="K3" s="69"/>
      <c r="L3" s="69"/>
      <c r="M3" s="79"/>
      <c r="N3" s="79"/>
      <c r="O3" s="79"/>
      <c r="P3" s="69"/>
      <c r="Q3" s="69"/>
      <c r="R3" s="69"/>
      <c r="S3" s="69"/>
      <c r="T3" s="69"/>
      <c r="U3" s="69"/>
      <c r="V3" s="69"/>
      <c r="W3" s="69"/>
      <c r="Y3" s="86"/>
      <c r="Z3" s="69"/>
      <c r="AB3" s="69"/>
      <c r="AC3" s="86"/>
    </row>
    <row r="4" spans="1:37" ht="11.25" customHeight="1" x14ac:dyDescent="0.2">
      <c r="A4" s="93" t="str">
        <f>'Dados de Entrada'!$A$4</f>
        <v>Exchange Rate =&gt; EUR</v>
      </c>
      <c r="B4" s="69"/>
      <c r="C4" s="96">
        <f>'Dados de Entrada'!$E$4</f>
        <v>6.34</v>
      </c>
      <c r="D4" s="95">
        <f ca="1">'Dados de Entrada'!$I$4</f>
        <v>44323</v>
      </c>
      <c r="E4" s="94"/>
      <c r="F4" s="80"/>
      <c r="G4" s="79"/>
      <c r="H4" s="69"/>
      <c r="I4" s="80"/>
      <c r="J4" s="69"/>
      <c r="K4" s="69"/>
      <c r="L4" s="69"/>
      <c r="M4" s="79"/>
      <c r="N4" s="79"/>
      <c r="O4" s="79"/>
      <c r="P4" s="69"/>
      <c r="Q4" s="69"/>
      <c r="R4" s="69"/>
      <c r="S4" s="69"/>
      <c r="T4" s="69"/>
      <c r="U4" s="69"/>
      <c r="V4" s="69"/>
      <c r="W4" s="69"/>
      <c r="Y4" s="86"/>
      <c r="Z4" s="69"/>
      <c r="AB4" s="69"/>
      <c r="AC4" s="86"/>
    </row>
    <row r="5" spans="1:37" ht="11.25" customHeight="1" x14ac:dyDescent="0.2">
      <c r="A5" s="93" t="str">
        <f>'Dados de Entrada'!$A$5</f>
        <v>Import Tax EUA</v>
      </c>
      <c r="B5" s="69"/>
      <c r="C5" s="92">
        <f>'Dados de Entrada'!$E$5</f>
        <v>0.19</v>
      </c>
      <c r="D5" s="91"/>
      <c r="E5" s="69"/>
      <c r="F5" s="80"/>
      <c r="G5" s="79"/>
      <c r="H5" s="69"/>
      <c r="I5" s="80"/>
      <c r="J5" s="69"/>
      <c r="K5" s="69"/>
      <c r="L5" s="69"/>
      <c r="M5" s="79"/>
      <c r="N5" s="79"/>
      <c r="O5" s="79"/>
      <c r="P5" s="69"/>
      <c r="Q5" s="69"/>
      <c r="R5" s="69"/>
      <c r="S5" s="69"/>
      <c r="T5" s="69"/>
      <c r="U5" s="69"/>
      <c r="V5" s="69"/>
      <c r="W5" s="69"/>
      <c r="Y5" s="86"/>
      <c r="Z5" s="69"/>
      <c r="AB5" s="69"/>
      <c r="AC5" s="86"/>
    </row>
    <row r="6" spans="1:37" ht="11.25" customHeight="1" thickBot="1" x14ac:dyDescent="0.25">
      <c r="A6" s="90" t="str">
        <f>'Dados de Entrada'!$A$6</f>
        <v>Import Tax Europe</v>
      </c>
      <c r="B6" s="76"/>
      <c r="C6" s="89">
        <f>'Dados de Entrada'!$E$6</f>
        <v>0.2</v>
      </c>
      <c r="D6" s="88"/>
      <c r="E6" s="69"/>
      <c r="F6" s="80"/>
      <c r="G6" s="79"/>
      <c r="H6" s="69"/>
      <c r="I6" s="80"/>
      <c r="J6" s="69"/>
      <c r="K6" s="69"/>
      <c r="L6" s="69"/>
      <c r="M6" s="79"/>
      <c r="N6" s="79"/>
      <c r="O6" s="79"/>
      <c r="P6" s="69"/>
      <c r="Q6" s="69"/>
      <c r="R6" s="69"/>
      <c r="S6" s="69"/>
      <c r="T6" s="69"/>
      <c r="U6" s="69"/>
      <c r="V6" s="69"/>
      <c r="W6" s="69"/>
      <c r="Y6" s="86"/>
      <c r="Z6" s="69"/>
      <c r="AB6" s="69"/>
      <c r="AC6" s="86"/>
    </row>
    <row r="7" spans="1:37" ht="11.25" hidden="1" customHeight="1" thickBot="1" x14ac:dyDescent="0.25">
      <c r="A7" s="90" t="e">
        <f>'Dados de Entrada'!#REF!</f>
        <v>#REF!</v>
      </c>
      <c r="B7" s="76"/>
      <c r="C7" s="89" t="e">
        <f>'Dados de Entrada'!#REF!</f>
        <v>#REF!</v>
      </c>
      <c r="D7" s="88"/>
      <c r="E7" s="69"/>
      <c r="F7" s="87"/>
      <c r="G7" s="79"/>
      <c r="H7" s="69"/>
      <c r="I7" s="80"/>
      <c r="J7" s="69"/>
      <c r="K7" s="69"/>
      <c r="L7" s="69"/>
      <c r="M7" s="79"/>
      <c r="N7" s="78"/>
      <c r="O7" s="69"/>
      <c r="P7" s="69"/>
      <c r="Q7" s="69"/>
      <c r="R7" s="69"/>
      <c r="S7" s="69"/>
      <c r="T7" s="69"/>
      <c r="U7" s="69"/>
      <c r="V7" s="69"/>
      <c r="W7" s="69"/>
      <c r="Y7" s="86"/>
      <c r="Z7" s="69"/>
      <c r="AB7" s="69"/>
      <c r="AC7" s="86"/>
    </row>
    <row r="8" spans="1:37" ht="12" customHeight="1" thickBot="1" x14ac:dyDescent="0.25">
      <c r="B8" s="85"/>
      <c r="C8" s="84"/>
      <c r="D8" s="83"/>
      <c r="E8" s="82"/>
      <c r="F8" s="81"/>
      <c r="G8" s="79"/>
      <c r="H8" s="69"/>
      <c r="I8" s="80"/>
      <c r="J8" s="69"/>
      <c r="K8" s="69"/>
      <c r="L8" s="69"/>
      <c r="M8" s="79"/>
      <c r="N8" s="78"/>
      <c r="O8" s="69"/>
      <c r="P8" s="69"/>
      <c r="Q8" s="69"/>
      <c r="R8" s="69"/>
      <c r="S8" s="69"/>
      <c r="T8" s="69"/>
      <c r="U8" s="69"/>
      <c r="V8" s="69"/>
      <c r="W8" s="77"/>
      <c r="X8" s="76"/>
      <c r="Y8" s="75" t="s">
        <v>98</v>
      </c>
      <c r="Z8" s="74"/>
      <c r="AA8" s="73"/>
      <c r="AB8" s="72" t="s">
        <v>97</v>
      </c>
      <c r="AC8" s="71"/>
      <c r="AD8" s="70"/>
      <c r="AE8" s="69"/>
    </row>
    <row r="9" spans="1:37" s="58" customFormat="1" ht="55.5" customHeight="1" thickBot="1" x14ac:dyDescent="0.25">
      <c r="A9" s="64" t="s">
        <v>96</v>
      </c>
      <c r="B9" s="67" t="s">
        <v>95</v>
      </c>
      <c r="C9" s="67" t="s">
        <v>94</v>
      </c>
      <c r="D9" s="68" t="s">
        <v>93</v>
      </c>
      <c r="E9" s="67" t="s">
        <v>92</v>
      </c>
      <c r="F9" s="66" t="s">
        <v>91</v>
      </c>
      <c r="G9" s="65" t="s">
        <v>90</v>
      </c>
      <c r="H9" s="64" t="s">
        <v>89</v>
      </c>
      <c r="I9" s="59" t="s">
        <v>88</v>
      </c>
      <c r="J9" s="63" t="s">
        <v>87</v>
      </c>
      <c r="K9" s="63" t="s">
        <v>86</v>
      </c>
      <c r="L9" s="60" t="s">
        <v>85</v>
      </c>
      <c r="M9" s="60" t="s">
        <v>84</v>
      </c>
      <c r="N9" s="60" t="s">
        <v>83</v>
      </c>
      <c r="O9" s="60" t="s">
        <v>82</v>
      </c>
      <c r="P9" s="60" t="s">
        <v>81</v>
      </c>
      <c r="Q9" s="60" t="s">
        <v>80</v>
      </c>
      <c r="R9" s="60" t="s">
        <v>79</v>
      </c>
      <c r="S9" s="60" t="s">
        <v>78</v>
      </c>
      <c r="T9" s="60" t="s">
        <v>77</v>
      </c>
      <c r="U9" s="60" t="s">
        <v>76</v>
      </c>
      <c r="V9" s="60" t="s">
        <v>75</v>
      </c>
      <c r="W9" s="60" t="s">
        <v>74</v>
      </c>
      <c r="X9" s="60" t="s">
        <v>73</v>
      </c>
      <c r="Y9" s="62" t="s">
        <v>72</v>
      </c>
      <c r="Z9" s="62" t="s">
        <v>71</v>
      </c>
      <c r="AA9" s="62" t="s">
        <v>70</v>
      </c>
      <c r="AB9" s="61" t="s">
        <v>69</v>
      </c>
      <c r="AC9" s="61" t="s">
        <v>68</v>
      </c>
      <c r="AD9" s="61" t="s">
        <v>67</v>
      </c>
      <c r="AE9" s="59" t="s">
        <v>66</v>
      </c>
      <c r="AF9" s="59" t="s">
        <v>65</v>
      </c>
      <c r="AG9" s="60" t="s">
        <v>64</v>
      </c>
      <c r="AH9" s="60" t="s">
        <v>63</v>
      </c>
      <c r="AI9" s="60" t="s">
        <v>62</v>
      </c>
      <c r="AJ9" s="59" t="s">
        <v>61</v>
      </c>
      <c r="AK9" s="18"/>
    </row>
    <row r="10" spans="1:37" s="24" customFormat="1" ht="11.25" customHeight="1" outlineLevel="1" x14ac:dyDescent="0.2">
      <c r="A10" s="55"/>
      <c r="B10" s="54"/>
      <c r="C10" s="176" t="s">
        <v>213</v>
      </c>
      <c r="D10" s="149" t="str">
        <f>IFERROR(VLOOKUP(C10,'Material Comprado'!$B$4:$E$150,2,),"")</f>
        <v>M11.A.AH.N.008.NN.NN.S.N4.N4.1</v>
      </c>
      <c r="E10" s="53"/>
      <c r="F10" s="180">
        <v>1</v>
      </c>
      <c r="G10" s="52"/>
      <c r="H10" s="150">
        <f>I10*12*2</f>
        <v>2400</v>
      </c>
      <c r="I10" s="150">
        <f>'Dados de Entrada'!$K$9</f>
        <v>100</v>
      </c>
      <c r="J10" s="51">
        <f>'Dados de Entrada'!$M$9</f>
        <v>1</v>
      </c>
      <c r="K10" s="50"/>
      <c r="L10" s="38"/>
      <c r="M10" s="48"/>
      <c r="N10" s="159" t="str">
        <f>IFERROR(VLOOKUP(C10,'Custo Hora'!$B$3:$D$75,2,),"")</f>
        <v/>
      </c>
      <c r="O10" s="48"/>
      <c r="P10" s="151">
        <v>0</v>
      </c>
      <c r="Q10" s="151"/>
      <c r="R10" s="49"/>
      <c r="S10" s="48"/>
      <c r="T10" s="38"/>
      <c r="U10" s="38"/>
      <c r="V10" s="47">
        <f>IFERROR((VLOOKUP(C10,'Material Comprado'!$B$2:$E$170,4,FALSE)),"0")</f>
        <v>0</v>
      </c>
      <c r="W10" s="38">
        <f>((((T10*$C$3)*(1+$C$5))+((U10*$C$4)*(1+$C$6))+V10)*F10)</f>
        <v>0</v>
      </c>
      <c r="X10" s="46"/>
      <c r="Y10" s="45"/>
      <c r="Z10" s="45"/>
      <c r="AA10" s="44"/>
      <c r="AB10" s="43" t="str">
        <f>IFERROR(((P10*VLOOKUP(C10,'Custo Hora'!$B$3:$D$75,3,)/60)*F10),"0")</f>
        <v>0</v>
      </c>
      <c r="AC10" s="43" t="str">
        <f>IFERROR(((Q10*VLOOKUP(C10,'Custo Hora'!$B$3:$D$75,3,))/(I10/J10)),"0")</f>
        <v>0</v>
      </c>
      <c r="AD10" s="42">
        <f t="shared" ref="AD10:AD70" si="0">W10+AB10+AC10+X10</f>
        <v>0</v>
      </c>
      <c r="AE10" s="41"/>
      <c r="AF10" s="40"/>
      <c r="AG10" s="39"/>
      <c r="AH10" s="38"/>
      <c r="AI10" s="37"/>
      <c r="AJ10" s="37"/>
      <c r="AK10" s="18">
        <f>AD10/$AD$80</f>
        <v>0</v>
      </c>
    </row>
    <row r="11" spans="1:37" s="24" customFormat="1" ht="11.25" customHeight="1" outlineLevel="1" x14ac:dyDescent="0.2">
      <c r="A11" s="55"/>
      <c r="B11" s="143"/>
      <c r="C11" s="152" t="s">
        <v>130</v>
      </c>
      <c r="D11" s="153" t="str">
        <f>IFERROR(VLOOKUP(C11,'Material Comprado'!$B$4:$E$150,2,),"")</f>
        <v/>
      </c>
      <c r="E11" s="53"/>
      <c r="F11" s="181">
        <v>1</v>
      </c>
      <c r="G11" s="52"/>
      <c r="H11" s="154">
        <f>I11*12*2</f>
        <v>2400</v>
      </c>
      <c r="I11" s="154">
        <f>'Dados de Entrada'!$K$9</f>
        <v>100</v>
      </c>
      <c r="J11" s="51">
        <f>'Dados de Entrada'!$M$9</f>
        <v>1</v>
      </c>
      <c r="K11" s="50"/>
      <c r="L11" s="38"/>
      <c r="M11" s="48"/>
      <c r="N11" s="57" t="str">
        <f>IFERROR(VLOOKUP(C11,'Custo Hora'!$B$3:$D$75,2,),"")</f>
        <v>MON001 - MONTAGEM BOMBA</v>
      </c>
      <c r="O11" s="56"/>
      <c r="P11" s="156">
        <v>8</v>
      </c>
      <c r="Q11" s="156"/>
      <c r="R11" s="49"/>
      <c r="S11" s="48"/>
      <c r="T11" s="38"/>
      <c r="U11" s="38"/>
      <c r="V11" s="47" t="str">
        <f>IFERROR((VLOOKUP(C11,'Material Comprado'!$B$2:$E$170,4,FALSE)),"0")</f>
        <v>0</v>
      </c>
      <c r="W11" s="38">
        <f t="shared" ref="W11:W68" si="1">((((T11*$C$3)*(1+$C$5))+((U11*$C$4)*(1+$C$6))+V11)*F11)</f>
        <v>0</v>
      </c>
      <c r="X11" s="46"/>
      <c r="Y11" s="45"/>
      <c r="Z11" s="45"/>
      <c r="AA11" s="44"/>
      <c r="AB11" s="43">
        <f>IFERROR(((P11*VLOOKUP(C11,'Custo Hora'!$B$3:$D$75,3,)/60)*F11),"0")</f>
        <v>8</v>
      </c>
      <c r="AC11" s="43">
        <f>IFERROR(((Q11*VLOOKUP(C11,'Custo Hora'!$B$3:$D$75,3,))/(I11/J11)),"0")</f>
        <v>0</v>
      </c>
      <c r="AD11" s="42">
        <f t="shared" si="0"/>
        <v>8</v>
      </c>
      <c r="AE11" s="41"/>
      <c r="AF11" s="40"/>
      <c r="AG11" s="39"/>
      <c r="AH11" s="38"/>
      <c r="AI11" s="37"/>
      <c r="AJ11" s="37"/>
      <c r="AK11" s="18">
        <f>AD11/$AD$80</f>
        <v>2.6494508222475413E-2</v>
      </c>
    </row>
    <row r="12" spans="1:37" s="24" customFormat="1" ht="11.25" customHeight="1" outlineLevel="1" x14ac:dyDescent="0.2">
      <c r="A12" s="55"/>
      <c r="B12" s="143"/>
      <c r="C12" s="152" t="s">
        <v>131</v>
      </c>
      <c r="D12" s="153" t="str">
        <f>IFERROR(VLOOKUP(C12,'Material Comprado'!$B$4:$E$150,2,),"")</f>
        <v/>
      </c>
      <c r="E12" s="53"/>
      <c r="F12" s="181">
        <v>1</v>
      </c>
      <c r="G12" s="52"/>
      <c r="H12" s="154">
        <f t="shared" ref="H12:H13" si="2">I12*12*2</f>
        <v>2400</v>
      </c>
      <c r="I12" s="154">
        <f>'Dados de Entrada'!$K$9</f>
        <v>100</v>
      </c>
      <c r="J12" s="51">
        <f>'Dados de Entrada'!$M$9</f>
        <v>1</v>
      </c>
      <c r="K12" s="50"/>
      <c r="L12" s="38"/>
      <c r="M12" s="48"/>
      <c r="N12" s="57" t="str">
        <f>IFERROR(VLOOKUP(C12,'Custo Hora'!$B$3:$D$75,2,),"")</f>
        <v>TES001 - TESTE BOMBA</v>
      </c>
      <c r="O12" s="56"/>
      <c r="P12" s="156">
        <v>9</v>
      </c>
      <c r="Q12" s="156"/>
      <c r="R12" s="49"/>
      <c r="S12" s="48"/>
      <c r="T12" s="38"/>
      <c r="U12" s="38"/>
      <c r="V12" s="47" t="str">
        <f>IFERROR((VLOOKUP(C12,'Material Comprado'!$B$2:$E$170,4,FALSE)),"0")</f>
        <v>0</v>
      </c>
      <c r="W12" s="38">
        <f t="shared" si="1"/>
        <v>0</v>
      </c>
      <c r="X12" s="46"/>
      <c r="Y12" s="45"/>
      <c r="Z12" s="45"/>
      <c r="AA12" s="44"/>
      <c r="AB12" s="43">
        <f>IFERROR(((P12*VLOOKUP(C12,'Custo Hora'!$B$3:$D$75,3,)/60)*F12),"0")</f>
        <v>12</v>
      </c>
      <c r="AC12" s="43">
        <f>IFERROR(((Q12*VLOOKUP(C12,'Custo Hora'!$B$3:$D$75,3,))/(I12/J12)),"0")</f>
        <v>0</v>
      </c>
      <c r="AD12" s="42">
        <f t="shared" si="0"/>
        <v>12</v>
      </c>
      <c r="AE12" s="41"/>
      <c r="AF12" s="40"/>
      <c r="AG12" s="39"/>
      <c r="AH12" s="38"/>
      <c r="AI12" s="37"/>
      <c r="AJ12" s="37"/>
      <c r="AK12" s="18">
        <f>AD12/$AD$80</f>
        <v>3.974176233371312E-2</v>
      </c>
    </row>
    <row r="13" spans="1:37" s="24" customFormat="1" ht="11.25" customHeight="1" outlineLevel="1" x14ac:dyDescent="0.2">
      <c r="A13" s="55"/>
      <c r="B13" s="143"/>
      <c r="C13" s="152" t="s">
        <v>132</v>
      </c>
      <c r="D13" s="153" t="str">
        <f>IFERROR(VLOOKUP(C13,'Material Comprado'!$B$4:$E$150,2,),"")</f>
        <v/>
      </c>
      <c r="E13" s="53"/>
      <c r="F13" s="181">
        <v>1</v>
      </c>
      <c r="G13" s="52"/>
      <c r="H13" s="154">
        <f t="shared" si="2"/>
        <v>2400</v>
      </c>
      <c r="I13" s="154">
        <f>'Dados de Entrada'!$K$9</f>
        <v>100</v>
      </c>
      <c r="J13" s="51">
        <f>'Dados de Entrada'!$M$9</f>
        <v>1</v>
      </c>
      <c r="K13" s="50"/>
      <c r="L13" s="38"/>
      <c r="M13" s="48"/>
      <c r="N13" s="57" t="str">
        <f>IFERROR(VLOOKUP(C13,'Custo Hora'!$B$3:$D$75,2,),"")</f>
        <v>EMB001 - EMBALAGEM BOMBA</v>
      </c>
      <c r="O13" s="56"/>
      <c r="P13" s="156">
        <v>2</v>
      </c>
      <c r="Q13" s="156"/>
      <c r="R13" s="49"/>
      <c r="S13" s="48"/>
      <c r="T13" s="38"/>
      <c r="U13" s="38"/>
      <c r="V13" s="47" t="str">
        <f>IFERROR((VLOOKUP(C13,'Material Comprado'!$B$2:$E$170,4,FALSE)),"0")</f>
        <v>0</v>
      </c>
      <c r="W13" s="38">
        <f t="shared" si="1"/>
        <v>0</v>
      </c>
      <c r="X13" s="46"/>
      <c r="Y13" s="45"/>
      <c r="Z13" s="45"/>
      <c r="AA13" s="44"/>
      <c r="AB13" s="43">
        <f>IFERROR(((P13*VLOOKUP(C13,'Custo Hora'!$B$3:$D$75,3,)/60)*F13),"0")</f>
        <v>2</v>
      </c>
      <c r="AC13" s="43">
        <f>IFERROR(((Q13*VLOOKUP(C13,'Custo Hora'!$B$3:$D$75,3,))/(I13/J13)),"0")</f>
        <v>0</v>
      </c>
      <c r="AD13" s="42">
        <f t="shared" si="0"/>
        <v>2</v>
      </c>
      <c r="AE13" s="41"/>
      <c r="AF13" s="40"/>
      <c r="AG13" s="39"/>
      <c r="AH13" s="38"/>
      <c r="AI13" s="37"/>
      <c r="AJ13" s="37"/>
      <c r="AK13" s="18">
        <f>AD13/$AD$80</f>
        <v>6.6236270556188533E-3</v>
      </c>
    </row>
    <row r="14" spans="1:37" s="24" customFormat="1" ht="11.25" customHeight="1" outlineLevel="1" x14ac:dyDescent="0.2">
      <c r="A14" s="55"/>
      <c r="B14" s="143"/>
      <c r="C14" s="152"/>
      <c r="D14" s="153" t="str">
        <f>IFERROR(VLOOKUP(C14,'Material Comprado'!$B$4:$E$150,2,),"")</f>
        <v/>
      </c>
      <c r="E14" s="53"/>
      <c r="F14" s="182"/>
      <c r="G14" s="52"/>
      <c r="H14" s="154">
        <f t="shared" ref="H14:H15" si="3">I14*12*2</f>
        <v>2400</v>
      </c>
      <c r="I14" s="154">
        <f>'Dados de Entrada'!$K$9</f>
        <v>100</v>
      </c>
      <c r="J14" s="51">
        <f>'Dados de Entrada'!$M$9</f>
        <v>1</v>
      </c>
      <c r="K14" s="50"/>
      <c r="L14" s="38"/>
      <c r="M14" s="48"/>
      <c r="N14" s="159"/>
      <c r="O14" s="160"/>
      <c r="P14" s="155"/>
      <c r="Q14" s="155"/>
      <c r="R14" s="49"/>
      <c r="S14" s="48"/>
      <c r="T14" s="38"/>
      <c r="U14" s="38"/>
      <c r="V14" s="47" t="str">
        <f>IFERROR((VLOOKUP(C14,'Material Comprado'!$B$2:$E$170,4,FALSE)),"0")</f>
        <v>0</v>
      </c>
      <c r="W14" s="38">
        <f t="shared" si="1"/>
        <v>0</v>
      </c>
      <c r="X14" s="46"/>
      <c r="Y14" s="45"/>
      <c r="Z14" s="45"/>
      <c r="AA14" s="44"/>
      <c r="AB14" s="43"/>
      <c r="AC14" s="43"/>
      <c r="AD14" s="42"/>
      <c r="AE14" s="41"/>
      <c r="AF14" s="40"/>
      <c r="AG14" s="39"/>
      <c r="AH14" s="38"/>
      <c r="AI14" s="37"/>
      <c r="AJ14" s="37"/>
      <c r="AK14" s="18">
        <f>AD14/$AD$80</f>
        <v>0</v>
      </c>
    </row>
    <row r="15" spans="1:37" s="24" customFormat="1" ht="11.25" customHeight="1" outlineLevel="1" x14ac:dyDescent="0.2">
      <c r="A15" s="55"/>
      <c r="B15" s="143"/>
      <c r="C15" s="152" t="s">
        <v>217</v>
      </c>
      <c r="D15" s="153" t="str">
        <f>IFERROR(VLOOKUP(C15,'Material Comprado'!$B$4:$E$150,2,),"")</f>
        <v>TAMPA TRASEIRA T11 - MOTOR</v>
      </c>
      <c r="E15" s="53"/>
      <c r="F15" s="183">
        <v>1</v>
      </c>
      <c r="G15" s="52"/>
      <c r="H15" s="154">
        <f t="shared" si="3"/>
        <v>2400</v>
      </c>
      <c r="I15" s="154">
        <f>'Dados de Entrada'!$K$9</f>
        <v>100</v>
      </c>
      <c r="J15" s="51">
        <f>'Dados de Entrada'!$M$9</f>
        <v>1</v>
      </c>
      <c r="K15" s="50"/>
      <c r="L15" s="38"/>
      <c r="M15" s="48"/>
      <c r="N15" s="159" t="str">
        <f>IFERROR(VLOOKUP(C15,'Custo Hora'!$B$3:$D$75,2,),"")</f>
        <v/>
      </c>
      <c r="O15" s="160"/>
      <c r="P15" s="155"/>
      <c r="Q15" s="155"/>
      <c r="R15" s="49"/>
      <c r="S15" s="48"/>
      <c r="T15" s="38"/>
      <c r="U15" s="38"/>
      <c r="V15" s="47">
        <f>IFERROR((VLOOKUP(C15,'Material Comprado'!$B$2:$E$170,4,FALSE)),"0")</f>
        <v>0</v>
      </c>
      <c r="W15" s="38">
        <f t="shared" si="1"/>
        <v>0</v>
      </c>
      <c r="X15" s="46"/>
      <c r="Y15" s="45"/>
      <c r="Z15" s="45"/>
      <c r="AA15" s="44"/>
      <c r="AB15" s="43" t="str">
        <f>IFERROR(((P15*VLOOKUP(C15,'Custo Hora'!$B$3:$D$75,3,)/60)*F15),"0")</f>
        <v>0</v>
      </c>
      <c r="AC15" s="43" t="str">
        <f>IFERROR(((Q15*VLOOKUP(C15,'Custo Hora'!$B$3:$D$75,3,))/(I15/J15)),"0")</f>
        <v>0</v>
      </c>
      <c r="AD15" s="42">
        <f t="shared" si="0"/>
        <v>0</v>
      </c>
      <c r="AE15" s="41"/>
      <c r="AF15" s="40"/>
      <c r="AG15" s="39"/>
      <c r="AH15" s="38"/>
      <c r="AI15" s="37"/>
      <c r="AJ15" s="37"/>
      <c r="AK15" s="18">
        <f>AD15/$AD$80</f>
        <v>0</v>
      </c>
    </row>
    <row r="16" spans="1:37" s="24" customFormat="1" ht="11.25" customHeight="1" outlineLevel="1" x14ac:dyDescent="0.2">
      <c r="A16" s="55"/>
      <c r="B16" s="143"/>
      <c r="C16" s="157" t="s">
        <v>216</v>
      </c>
      <c r="D16" s="153" t="str">
        <f>IFERROR(VLOOKUP(C16,'Material Comprado'!$B$4:$E$150,2,),"")</f>
        <v>FOSFATIZACAO - TAMPA TRASEIRA - MOTOR</v>
      </c>
      <c r="E16" s="53"/>
      <c r="F16" s="183">
        <v>1</v>
      </c>
      <c r="G16" s="52"/>
      <c r="H16" s="154">
        <f t="shared" ref="H16:H21" si="4">I16*12*2</f>
        <v>2400</v>
      </c>
      <c r="I16" s="154">
        <f>'Dados de Entrada'!$K$9</f>
        <v>100</v>
      </c>
      <c r="J16" s="51">
        <f>'Dados de Entrada'!$M$9</f>
        <v>1</v>
      </c>
      <c r="K16" s="50"/>
      <c r="L16" s="38"/>
      <c r="M16" s="48"/>
      <c r="N16" s="159" t="str">
        <f>IFERROR(VLOOKUP(C16,'Custo Hora'!$B$3:$D$75,2,),"")</f>
        <v/>
      </c>
      <c r="O16" s="160"/>
      <c r="P16" s="155"/>
      <c r="Q16" s="155"/>
      <c r="R16" s="49"/>
      <c r="S16" s="48"/>
      <c r="T16" s="38"/>
      <c r="U16" s="38"/>
      <c r="V16" s="47">
        <f>IFERROR((VLOOKUP(C16,'Material Comprado'!$B$2:$E$170,4,FALSE)),"0")</f>
        <v>0.65</v>
      </c>
      <c r="W16" s="38">
        <f t="shared" si="1"/>
        <v>0.65</v>
      </c>
      <c r="X16" s="46"/>
      <c r="Y16" s="45"/>
      <c r="Z16" s="45"/>
      <c r="AA16" s="44"/>
      <c r="AB16" s="43" t="str">
        <f>IFERROR(((P16*VLOOKUP(C16,'Custo Hora'!$B$3:$D$75,3,)/60)*F16),"0")</f>
        <v>0</v>
      </c>
      <c r="AC16" s="43" t="str">
        <f>IFERROR(((Q16*VLOOKUP(C16,'Custo Hora'!$B$3:$D$75,3,))/(I16/J16)),"0")</f>
        <v>0</v>
      </c>
      <c r="AD16" s="42">
        <f t="shared" si="0"/>
        <v>0.65</v>
      </c>
      <c r="AE16" s="41"/>
      <c r="AF16" s="40"/>
      <c r="AG16" s="39"/>
      <c r="AH16" s="38"/>
      <c r="AI16" s="37"/>
      <c r="AJ16" s="37"/>
      <c r="AK16" s="18">
        <f>AD16/$AD$80</f>
        <v>2.1526787930761272E-3</v>
      </c>
    </row>
    <row r="17" spans="1:37" s="24" customFormat="1" ht="11.25" customHeight="1" outlineLevel="1" x14ac:dyDescent="0.2">
      <c r="A17" s="55"/>
      <c r="B17" s="143"/>
      <c r="C17" s="152" t="s">
        <v>215</v>
      </c>
      <c r="D17" s="153" t="str">
        <f>IFERROR(VLOOKUP(C17,'Material Comprado'!$B$4:$E$150,2,),"")</f>
        <v>USINADO - TAMPA TRASEIRA  - MOTOR</v>
      </c>
      <c r="E17" s="53"/>
      <c r="F17" s="183">
        <v>1</v>
      </c>
      <c r="G17" s="52"/>
      <c r="H17" s="154">
        <f t="shared" si="4"/>
        <v>2400</v>
      </c>
      <c r="I17" s="154">
        <f>'Dados de Entrada'!$K$9</f>
        <v>100</v>
      </c>
      <c r="J17" s="51">
        <f>'Dados de Entrada'!$M$9</f>
        <v>1</v>
      </c>
      <c r="K17" s="50"/>
      <c r="L17" s="38"/>
      <c r="M17" s="48"/>
      <c r="N17" s="159" t="str">
        <f>IFERROR(VLOOKUP(C17,'Custo Hora'!$B$3:$D$75,2,),"")</f>
        <v/>
      </c>
      <c r="O17" s="160"/>
      <c r="P17" s="155"/>
      <c r="Q17" s="155"/>
      <c r="R17" s="49"/>
      <c r="S17" s="48"/>
      <c r="T17" s="38"/>
      <c r="U17" s="38"/>
      <c r="V17" s="47">
        <f>IFERROR((VLOOKUP(C17,'Material Comprado'!$B$2:$E$170,4,FALSE)),"0")</f>
        <v>0</v>
      </c>
      <c r="W17" s="38">
        <f t="shared" si="1"/>
        <v>0</v>
      </c>
      <c r="X17" s="46"/>
      <c r="Y17" s="45"/>
      <c r="Z17" s="45"/>
      <c r="AA17" s="44"/>
      <c r="AB17" s="43" t="str">
        <f>IFERROR(((P17*VLOOKUP(C17,'Custo Hora'!$B$3:$D$75,3,)/60)*F17),"0")</f>
        <v>0</v>
      </c>
      <c r="AC17" s="43" t="str">
        <f>IFERROR(((Q17*VLOOKUP(C17,'Custo Hora'!$B$3:$D$75,3,))/(I17/J17)),"0")</f>
        <v>0</v>
      </c>
      <c r="AD17" s="42">
        <f t="shared" si="0"/>
        <v>0</v>
      </c>
      <c r="AE17" s="41"/>
      <c r="AF17" s="40"/>
      <c r="AG17" s="39"/>
      <c r="AH17" s="38"/>
      <c r="AI17" s="37"/>
      <c r="AJ17" s="37"/>
      <c r="AK17" s="18">
        <f>AD17/$AD$80</f>
        <v>0</v>
      </c>
    </row>
    <row r="18" spans="1:37" s="24" customFormat="1" ht="11.25" customHeight="1" outlineLevel="1" x14ac:dyDescent="0.2">
      <c r="A18" s="55"/>
      <c r="B18" s="143"/>
      <c r="C18" s="157" t="s">
        <v>134</v>
      </c>
      <c r="D18" s="153" t="str">
        <f>IFERROR(VLOOKUP(C18,'Material Comprado'!$B$4:$E$150,2,),"")</f>
        <v/>
      </c>
      <c r="E18" s="53"/>
      <c r="F18" s="183">
        <v>1</v>
      </c>
      <c r="G18" s="52"/>
      <c r="H18" s="154">
        <f t="shared" si="4"/>
        <v>2400</v>
      </c>
      <c r="I18" s="154">
        <f>'Dados de Entrada'!$K$9</f>
        <v>100</v>
      </c>
      <c r="J18" s="51">
        <f>'Dados de Entrada'!$M$9</f>
        <v>1</v>
      </c>
      <c r="K18" s="50"/>
      <c r="L18" s="38"/>
      <c r="M18" s="48"/>
      <c r="N18" s="57" t="str">
        <f>IFERROR(VLOOKUP(C18,'Custo Hora'!$B$3:$D$75,2,),"")</f>
        <v>TOO001 - T.CNC.H.10.08 TORNO O</v>
      </c>
      <c r="O18" s="48"/>
      <c r="P18" s="156">
        <v>0.75</v>
      </c>
      <c r="Q18" s="156">
        <v>0.5</v>
      </c>
      <c r="R18" s="49"/>
      <c r="S18" s="48"/>
      <c r="T18" s="38"/>
      <c r="U18" s="38"/>
      <c r="V18" s="47" t="str">
        <f>IFERROR((VLOOKUP(C18,'Material Comprado'!$B$2:$E$170,4,FALSE)),"0")</f>
        <v>0</v>
      </c>
      <c r="W18" s="38">
        <f t="shared" si="1"/>
        <v>0</v>
      </c>
      <c r="X18" s="46"/>
      <c r="Y18" s="45"/>
      <c r="Z18" s="45"/>
      <c r="AA18" s="44"/>
      <c r="AB18" s="43">
        <f>IFERROR(((P18*VLOOKUP(C18,'Custo Hora'!$B$3:$D$75,3,)/60)*F18),"0")</f>
        <v>1</v>
      </c>
      <c r="AC18" s="43">
        <f>IFERROR(((Q18*VLOOKUP(C18,'Custo Hora'!$B$3:$D$75,3,))/(I18/J18)),"0")</f>
        <v>0.4</v>
      </c>
      <c r="AD18" s="42">
        <f t="shared" si="0"/>
        <v>1.4</v>
      </c>
      <c r="AE18" s="41"/>
      <c r="AF18" s="40"/>
      <c r="AG18" s="39"/>
      <c r="AH18" s="38"/>
      <c r="AI18" s="37"/>
      <c r="AJ18" s="37"/>
      <c r="AK18" s="18">
        <f>AD18/$AD$80</f>
        <v>4.6365389389331968E-3</v>
      </c>
    </row>
    <row r="19" spans="1:37" s="24" customFormat="1" ht="11.25" customHeight="1" outlineLevel="1" x14ac:dyDescent="0.2">
      <c r="A19" s="55"/>
      <c r="B19" s="143"/>
      <c r="C19" s="152" t="s">
        <v>37</v>
      </c>
      <c r="D19" s="153" t="str">
        <f>IFERROR(VLOOKUP(C19,'Material Comprado'!$B$4:$E$150,2,),"")</f>
        <v/>
      </c>
      <c r="E19" s="53"/>
      <c r="F19" s="183">
        <v>1</v>
      </c>
      <c r="G19" s="52"/>
      <c r="H19" s="154">
        <f t="shared" si="4"/>
        <v>2400</v>
      </c>
      <c r="I19" s="154">
        <f>'Dados de Entrada'!$K$9</f>
        <v>100</v>
      </c>
      <c r="J19" s="51">
        <f>'Dados de Entrada'!$M$9</f>
        <v>1</v>
      </c>
      <c r="K19" s="50"/>
      <c r="L19" s="38"/>
      <c r="M19" s="48"/>
      <c r="N19" s="57" t="str">
        <f>IFERROR(VLOOKUP(C19,'Custo Hora'!$B$3:$D$75,2,),"")</f>
        <v>FRF003 - F.CNC.V.20.08 FRESADORA FANUC ROBODRILL 3</v>
      </c>
      <c r="O19" s="48"/>
      <c r="P19" s="156">
        <v>3.25</v>
      </c>
      <c r="Q19" s="156">
        <v>0.5</v>
      </c>
      <c r="R19" s="49"/>
      <c r="S19" s="48"/>
      <c r="T19" s="38"/>
      <c r="U19" s="38"/>
      <c r="V19" s="47" t="str">
        <f>IFERROR((VLOOKUP(C19,'Material Comprado'!$B$2:$E$170,4,FALSE)),"0")</f>
        <v>0</v>
      </c>
      <c r="W19" s="38">
        <f t="shared" si="1"/>
        <v>0</v>
      </c>
      <c r="X19" s="46"/>
      <c r="Y19" s="45"/>
      <c r="Z19" s="45"/>
      <c r="AA19" s="44"/>
      <c r="AB19" s="43">
        <f>IFERROR(((P19*VLOOKUP(C19,'Custo Hora'!$B$3:$D$75,3,)/60)*F19),"0")</f>
        <v>5.416666666666667</v>
      </c>
      <c r="AC19" s="43">
        <f>IFERROR(((Q19*VLOOKUP(C19,'Custo Hora'!$B$3:$D$75,3,))/(I19/J19)),"0")</f>
        <v>0.5</v>
      </c>
      <c r="AD19" s="42">
        <f t="shared" si="0"/>
        <v>5.916666666666667</v>
      </c>
      <c r="AE19" s="41"/>
      <c r="AF19" s="40"/>
      <c r="AG19" s="39"/>
      <c r="AH19" s="38"/>
      <c r="AI19" s="37"/>
      <c r="AJ19" s="37"/>
      <c r="AK19" s="18">
        <f>AD19/$AD$80</f>
        <v>1.9594896706205775E-2</v>
      </c>
    </row>
    <row r="20" spans="1:37" s="24" customFormat="1" ht="11.25" customHeight="1" outlineLevel="1" x14ac:dyDescent="0.2">
      <c r="A20" s="55"/>
      <c r="B20" s="143"/>
      <c r="C20" s="152">
        <v>2195014002</v>
      </c>
      <c r="D20" s="153" t="str">
        <f>IFERROR(VLOOKUP(C20,'Material Comprado'!$B$4:$E$150,2,),"")</f>
        <v>TAMPA TRASEIRA P21 - FERRO FUNDIDO CINZENTO - DIN  GG25</v>
      </c>
      <c r="E20" s="53"/>
      <c r="F20" s="183">
        <v>1</v>
      </c>
      <c r="G20" s="52"/>
      <c r="H20" s="154">
        <f t="shared" si="4"/>
        <v>2400</v>
      </c>
      <c r="I20" s="154">
        <f>'Dados de Entrada'!$K$9</f>
        <v>100</v>
      </c>
      <c r="J20" s="51">
        <f>'Dados de Entrada'!$M$9</f>
        <v>1</v>
      </c>
      <c r="K20" s="50"/>
      <c r="L20" s="38"/>
      <c r="M20" s="48"/>
      <c r="N20" s="159" t="str">
        <f>IFERROR(VLOOKUP(C20,'Custo Hora'!$B$3:$D$75,2,),"")</f>
        <v/>
      </c>
      <c r="O20" s="48"/>
      <c r="P20" s="151"/>
      <c r="Q20" s="151"/>
      <c r="R20" s="49"/>
      <c r="S20" s="48"/>
      <c r="T20" s="38"/>
      <c r="U20" s="38"/>
      <c r="V20" s="47">
        <f>IFERROR((VLOOKUP(C20,'Material Comprado'!$B$2:$E$170,4,FALSE)),"0")</f>
        <v>6.41174</v>
      </c>
      <c r="W20" s="38">
        <f t="shared" si="1"/>
        <v>6.41174</v>
      </c>
      <c r="X20" s="46"/>
      <c r="Y20" s="45"/>
      <c r="Z20" s="45"/>
      <c r="AA20" s="44"/>
      <c r="AB20" s="43" t="str">
        <f>IFERROR(((P20*VLOOKUP(C20,'Custo Hora'!$B$3:$D$75,3,)/60)*F20),"0")</f>
        <v>0</v>
      </c>
      <c r="AC20" s="43" t="str">
        <f>IFERROR(((Q20*VLOOKUP(C20,'Custo Hora'!$B$3:$D$75,3,))/(I20/J20)),"0")</f>
        <v>0</v>
      </c>
      <c r="AD20" s="42">
        <f t="shared" si="0"/>
        <v>6.41174</v>
      </c>
      <c r="AE20" s="41"/>
      <c r="AF20" s="40"/>
      <c r="AG20" s="39"/>
      <c r="AH20" s="38"/>
      <c r="AI20" s="37"/>
      <c r="AJ20" s="37"/>
      <c r="AK20" s="18">
        <f>AD20/$AD$80</f>
        <v>2.1234487268796814E-2</v>
      </c>
    </row>
    <row r="21" spans="1:37" s="24" customFormat="1" ht="11.25" customHeight="1" outlineLevel="1" x14ac:dyDescent="0.2">
      <c r="A21" s="55"/>
      <c r="B21" s="143"/>
      <c r="C21" s="152"/>
      <c r="D21" s="153" t="str">
        <f>IFERROR(VLOOKUP(C21,'Material Comprado'!$B$4:$E$150,2,),"")</f>
        <v/>
      </c>
      <c r="E21" s="53"/>
      <c r="F21" s="183"/>
      <c r="G21" s="52"/>
      <c r="H21" s="154">
        <f t="shared" si="4"/>
        <v>2400</v>
      </c>
      <c r="I21" s="154">
        <f>'Dados de Entrada'!$K$9</f>
        <v>100</v>
      </c>
      <c r="J21" s="51">
        <f>'Dados de Entrada'!$M$9</f>
        <v>1</v>
      </c>
      <c r="K21" s="50"/>
      <c r="L21" s="38"/>
      <c r="M21" s="48"/>
      <c r="N21" s="159"/>
      <c r="O21" s="160"/>
      <c r="P21" s="155"/>
      <c r="Q21" s="155"/>
      <c r="R21" s="49"/>
      <c r="S21" s="48"/>
      <c r="T21" s="38"/>
      <c r="U21" s="38"/>
      <c r="V21" s="47" t="str">
        <f>IFERROR((VLOOKUP(C21,'Material Comprado'!$B$2:$E$170,4,FALSE)),"0")</f>
        <v>0</v>
      </c>
      <c r="W21" s="38">
        <f t="shared" si="1"/>
        <v>0</v>
      </c>
      <c r="X21" s="46"/>
      <c r="Y21" s="45"/>
      <c r="Z21" s="45"/>
      <c r="AA21" s="44"/>
      <c r="AB21" s="43"/>
      <c r="AC21" s="43"/>
      <c r="AD21" s="42"/>
      <c r="AE21" s="41"/>
      <c r="AF21" s="40"/>
      <c r="AG21" s="39"/>
      <c r="AH21" s="38"/>
      <c r="AI21" s="37"/>
      <c r="AJ21" s="37"/>
      <c r="AK21" s="18">
        <f>AD21/$AD$80</f>
        <v>0</v>
      </c>
    </row>
    <row r="22" spans="1:37" s="24" customFormat="1" ht="11.25" customHeight="1" outlineLevel="1" x14ac:dyDescent="0.2">
      <c r="A22" s="55"/>
      <c r="B22" s="143"/>
      <c r="C22" s="152">
        <v>2199005004</v>
      </c>
      <c r="D22" s="153" t="str">
        <f>IFERROR(VLOOKUP(C22,'Material Comprado'!$B$4:$E$150,2,),"")</f>
        <v>CARCACA T11-008 (3/4-14 X 3/4-</v>
      </c>
      <c r="E22" s="53"/>
      <c r="F22" s="183">
        <v>1</v>
      </c>
      <c r="G22" s="52"/>
      <c r="H22" s="154">
        <f t="shared" ref="H22:H70" si="5">I22*12*2</f>
        <v>2400</v>
      </c>
      <c r="I22" s="154">
        <f>'Dados de Entrada'!$K$9</f>
        <v>100</v>
      </c>
      <c r="J22" s="51">
        <f>'Dados de Entrada'!$M$9</f>
        <v>1</v>
      </c>
      <c r="K22" s="50"/>
      <c r="L22" s="38"/>
      <c r="M22" s="48"/>
      <c r="N22" s="159" t="str">
        <f>IFERROR(VLOOKUP(C22,'Custo Hora'!$B$3:$D$75,2,),"")</f>
        <v/>
      </c>
      <c r="O22" s="160"/>
      <c r="P22" s="155"/>
      <c r="Q22" s="155"/>
      <c r="R22" s="49"/>
      <c r="S22" s="48"/>
      <c r="T22" s="38"/>
      <c r="U22" s="38"/>
      <c r="V22" s="47">
        <f>IFERROR((VLOOKUP(C22,'Material Comprado'!$B$2:$E$170,4,FALSE)),"0")</f>
        <v>0</v>
      </c>
      <c r="W22" s="38">
        <f t="shared" si="1"/>
        <v>0</v>
      </c>
      <c r="X22" s="46"/>
      <c r="Y22" s="45"/>
      <c r="Z22" s="45"/>
      <c r="AA22" s="44"/>
      <c r="AB22" s="43" t="str">
        <f>IFERROR(((P22*VLOOKUP(C22,'Custo Hora'!$B$3:$D$75,3,)/60)*F22),"0")</f>
        <v>0</v>
      </c>
      <c r="AC22" s="43" t="str">
        <f>IFERROR(((Q22*VLOOKUP(C22,'Custo Hora'!$B$3:$D$75,3,))/(I22/J22)),"0")</f>
        <v>0</v>
      </c>
      <c r="AD22" s="42">
        <f t="shared" si="0"/>
        <v>0</v>
      </c>
      <c r="AE22" s="41"/>
      <c r="AF22" s="40"/>
      <c r="AG22" s="39"/>
      <c r="AH22" s="38"/>
      <c r="AI22" s="37"/>
      <c r="AJ22" s="37"/>
      <c r="AK22" s="18">
        <f>AD22/$AD$80</f>
        <v>0</v>
      </c>
    </row>
    <row r="23" spans="1:37" s="24" customFormat="1" ht="11.25" customHeight="1" outlineLevel="1" x14ac:dyDescent="0.2">
      <c r="A23" s="55"/>
      <c r="B23" s="143"/>
      <c r="C23" s="152" t="s">
        <v>37</v>
      </c>
      <c r="D23" s="153" t="str">
        <f>IFERROR(VLOOKUP(C23,'Material Comprado'!$B$4:$E$150,2,),"")</f>
        <v/>
      </c>
      <c r="E23" s="53"/>
      <c r="F23" s="183">
        <v>1</v>
      </c>
      <c r="G23" s="52"/>
      <c r="H23" s="154">
        <f t="shared" si="5"/>
        <v>2400</v>
      </c>
      <c r="I23" s="154">
        <f>'Dados de Entrada'!$K$9</f>
        <v>100</v>
      </c>
      <c r="J23" s="51">
        <f>'Dados de Entrada'!$M$9</f>
        <v>1</v>
      </c>
      <c r="K23" s="50"/>
      <c r="L23" s="38"/>
      <c r="M23" s="48"/>
      <c r="N23" s="57" t="str">
        <f>IFERROR(VLOOKUP(C23,'Custo Hora'!$B$3:$D$75,2,),"")</f>
        <v>FRF003 - F.CNC.V.20.08 FRESADORA FANUC ROBODRILL 3</v>
      </c>
      <c r="O23" s="48"/>
      <c r="P23" s="156">
        <v>3</v>
      </c>
      <c r="Q23" s="156">
        <v>1</v>
      </c>
      <c r="R23" s="49"/>
      <c r="S23" s="48"/>
      <c r="T23" s="38"/>
      <c r="U23" s="38"/>
      <c r="V23" s="47" t="str">
        <f>IFERROR((VLOOKUP(C23,'Material Comprado'!$B$2:$E$170,4,FALSE)),"0")</f>
        <v>0</v>
      </c>
      <c r="W23" s="38">
        <f t="shared" si="1"/>
        <v>0</v>
      </c>
      <c r="X23" s="46"/>
      <c r="Y23" s="45"/>
      <c r="Z23" s="45"/>
      <c r="AA23" s="44"/>
      <c r="AB23" s="43">
        <f>IFERROR(((P23*VLOOKUP(C23,'Custo Hora'!$B$3:$D$75,3,)/60)*F23),"0")</f>
        <v>5</v>
      </c>
      <c r="AC23" s="43">
        <f>IFERROR(((Q23*VLOOKUP(C23,'Custo Hora'!$B$3:$D$75,3,))/(I23/J23)),"0")</f>
        <v>1</v>
      </c>
      <c r="AD23" s="42">
        <f t="shared" si="0"/>
        <v>6</v>
      </c>
      <c r="AE23" s="41"/>
      <c r="AF23" s="40"/>
      <c r="AG23" s="39"/>
      <c r="AH23" s="38"/>
      <c r="AI23" s="37"/>
      <c r="AJ23" s="37"/>
      <c r="AK23" s="18">
        <f>AD23/$AD$80</f>
        <v>1.987088116685656E-2</v>
      </c>
    </row>
    <row r="24" spans="1:37" s="24" customFormat="1" ht="11.25" customHeight="1" outlineLevel="1" x14ac:dyDescent="0.2">
      <c r="A24" s="55"/>
      <c r="B24" s="143"/>
      <c r="C24" s="152">
        <v>2197005004</v>
      </c>
      <c r="D24" s="153" t="str">
        <f>IFERROR(VLOOKUP(C24,'Material Comprado'!$B$4:$E$150,2,),"")</f>
        <v>CARCACA T11-08</v>
      </c>
      <c r="E24" s="53"/>
      <c r="F24" s="183">
        <v>1</v>
      </c>
      <c r="G24" s="52"/>
      <c r="H24" s="154">
        <f t="shared" si="5"/>
        <v>2400</v>
      </c>
      <c r="I24" s="154">
        <f>'Dados de Entrada'!$K$9</f>
        <v>100</v>
      </c>
      <c r="J24" s="51">
        <f>'Dados de Entrada'!$M$9</f>
        <v>1</v>
      </c>
      <c r="K24" s="50"/>
      <c r="L24" s="38"/>
      <c r="M24" s="48"/>
      <c r="N24" s="159" t="str">
        <f>IFERROR(VLOOKUP(C24,'Custo Hora'!$B$3:$D$75,2,),"")</f>
        <v/>
      </c>
      <c r="O24" s="48"/>
      <c r="P24" s="151"/>
      <c r="Q24" s="151"/>
      <c r="R24" s="49"/>
      <c r="S24" s="48"/>
      <c r="T24" s="38"/>
      <c r="U24" s="38"/>
      <c r="V24" s="47">
        <f>IFERROR((VLOOKUP(C24,'Material Comprado'!$B$2:$E$170,4,FALSE)),"0")</f>
        <v>0</v>
      </c>
      <c r="W24" s="38">
        <f t="shared" si="1"/>
        <v>0</v>
      </c>
      <c r="X24" s="46"/>
      <c r="Y24" s="45"/>
      <c r="Z24" s="45"/>
      <c r="AA24" s="44"/>
      <c r="AB24" s="43" t="str">
        <f>IFERROR(((P24*VLOOKUP(C24,'Custo Hora'!$B$3:$D$75,3,)/60)*F24),"0")</f>
        <v>0</v>
      </c>
      <c r="AC24" s="43" t="str">
        <f>IFERROR(((Q24*VLOOKUP(C24,'Custo Hora'!$B$3:$D$75,3,))/(I24/J24)),"0")</f>
        <v>0</v>
      </c>
      <c r="AD24" s="42">
        <f t="shared" si="0"/>
        <v>0</v>
      </c>
      <c r="AE24" s="41"/>
      <c r="AF24" s="40"/>
      <c r="AG24" s="39"/>
      <c r="AH24" s="38"/>
      <c r="AI24" s="37"/>
      <c r="AJ24" s="37"/>
      <c r="AK24" s="18">
        <f>AD24/$AD$80</f>
        <v>0</v>
      </c>
    </row>
    <row r="25" spans="1:37" s="24" customFormat="1" ht="11.25" customHeight="1" outlineLevel="1" x14ac:dyDescent="0.2">
      <c r="A25" s="55"/>
      <c r="B25" s="143"/>
      <c r="C25" s="152" t="s">
        <v>6</v>
      </c>
      <c r="D25" s="153" t="str">
        <f>IFERROR(VLOOKUP(C25,'Material Comprado'!$B$4:$E$150,2,),"")</f>
        <v/>
      </c>
      <c r="E25" s="53"/>
      <c r="F25" s="183">
        <v>1</v>
      </c>
      <c r="G25" s="52"/>
      <c r="H25" s="154">
        <f t="shared" si="5"/>
        <v>2400</v>
      </c>
      <c r="I25" s="154">
        <f>'Dados de Entrada'!$K$9</f>
        <v>100</v>
      </c>
      <c r="J25" s="51">
        <f>'Dados de Entrada'!$M$9</f>
        <v>1</v>
      </c>
      <c r="K25" s="50"/>
      <c r="L25" s="38"/>
      <c r="M25" s="48"/>
      <c r="N25" s="57" t="str">
        <f>IFERROR(VLOOKUP(C25,'Custo Hora'!$B$3:$D$75,2,),"")</f>
        <v>SER001 - SRF.H.60.01 SERRA FIT</v>
      </c>
      <c r="O25" s="48"/>
      <c r="P25" s="156">
        <v>1.5</v>
      </c>
      <c r="Q25" s="156">
        <v>0</v>
      </c>
      <c r="R25" s="49"/>
      <c r="S25" s="48"/>
      <c r="T25" s="38"/>
      <c r="U25" s="38"/>
      <c r="V25" s="47" t="str">
        <f>IFERROR((VLOOKUP(C25,'Material Comprado'!$B$2:$E$170,4,FALSE)),"0")</f>
        <v>0</v>
      </c>
      <c r="W25" s="38">
        <f t="shared" si="1"/>
        <v>0</v>
      </c>
      <c r="X25" s="46"/>
      <c r="Y25" s="45"/>
      <c r="Z25" s="45"/>
      <c r="AA25" s="44"/>
      <c r="AB25" s="43">
        <f>IFERROR(((P25*VLOOKUP(C25,'Custo Hora'!$B$3:$D$75,3,)/60)*F25),"0")</f>
        <v>1.5</v>
      </c>
      <c r="AC25" s="43">
        <f>IFERROR(((Q25*VLOOKUP(C25,'Custo Hora'!$B$3:$D$75,3,))/(I25/J25)),"0")</f>
        <v>0</v>
      </c>
      <c r="AD25" s="42">
        <f t="shared" si="0"/>
        <v>1.5</v>
      </c>
      <c r="AE25" s="41"/>
      <c r="AF25" s="40"/>
      <c r="AG25" s="39"/>
      <c r="AH25" s="38"/>
      <c r="AI25" s="37"/>
      <c r="AJ25" s="37"/>
      <c r="AK25" s="18">
        <f>AD25/$AD$80</f>
        <v>4.9677202917141399E-3</v>
      </c>
    </row>
    <row r="26" spans="1:37" s="24" customFormat="1" ht="11.25" customHeight="1" outlineLevel="1" x14ac:dyDescent="0.2">
      <c r="A26" s="55"/>
      <c r="B26" s="143"/>
      <c r="C26" s="152" t="s">
        <v>168</v>
      </c>
      <c r="D26" s="153" t="str">
        <f>IFERROR(VLOOKUP(C26,'Material Comprado'!$B$4:$E$150,2,),"")</f>
        <v/>
      </c>
      <c r="E26" s="53"/>
      <c r="F26" s="183">
        <v>1</v>
      </c>
      <c r="G26" s="52"/>
      <c r="H26" s="154">
        <f t="shared" si="5"/>
        <v>2400</v>
      </c>
      <c r="I26" s="154">
        <f>'Dados de Entrada'!$K$9</f>
        <v>100</v>
      </c>
      <c r="J26" s="51">
        <f>'Dados de Entrada'!$M$9</f>
        <v>1</v>
      </c>
      <c r="K26" s="50"/>
      <c r="L26" s="38"/>
      <c r="M26" s="48"/>
      <c r="N26" s="57" t="str">
        <f>IFERROR(VLOOKUP(C26,'Custo Hora'!$B$3:$D$75,2,),"")</f>
        <v>FRM002 - FRM002 CENTRO DE USINAGEM MAZAK FF-510</v>
      </c>
      <c r="O26" s="48"/>
      <c r="P26" s="156">
        <v>5</v>
      </c>
      <c r="Q26" s="156">
        <v>2</v>
      </c>
      <c r="R26" s="49"/>
      <c r="S26" s="48"/>
      <c r="T26" s="38"/>
      <c r="U26" s="38"/>
      <c r="V26" s="47" t="str">
        <f>IFERROR((VLOOKUP(C26,'Material Comprado'!$B$2:$E$170,4,FALSE)),"0")</f>
        <v>0</v>
      </c>
      <c r="W26" s="38">
        <f t="shared" si="1"/>
        <v>0</v>
      </c>
      <c r="X26" s="46"/>
      <c r="Y26" s="45"/>
      <c r="Z26" s="45"/>
      <c r="AA26" s="44"/>
      <c r="AB26" s="43">
        <f>IFERROR(((P26*VLOOKUP(C26,'Custo Hora'!$B$3:$D$75,3,)/60)*F26),"0")</f>
        <v>10</v>
      </c>
      <c r="AC26" s="43">
        <f>IFERROR(((Q26*VLOOKUP(C26,'Custo Hora'!$B$3:$D$75,3,))/(I26/J26)),"0")</f>
        <v>2.4</v>
      </c>
      <c r="AD26" s="42">
        <f t="shared" si="0"/>
        <v>12.4</v>
      </c>
      <c r="AE26" s="41"/>
      <c r="AF26" s="40"/>
      <c r="AG26" s="39"/>
      <c r="AH26" s="38"/>
      <c r="AI26" s="37"/>
      <c r="AJ26" s="37"/>
      <c r="AK26" s="18">
        <f>AD26/$AD$80</f>
        <v>4.1066487744836892E-2</v>
      </c>
    </row>
    <row r="27" spans="1:37" s="24" customFormat="1" ht="11.25" customHeight="1" outlineLevel="1" x14ac:dyDescent="0.2">
      <c r="A27" s="55"/>
      <c r="B27" s="143"/>
      <c r="C27" s="152">
        <v>2195027012</v>
      </c>
      <c r="D27" s="153" t="str">
        <f>IFERROR(VLOOKUP(C27,'Material Comprado'!$B$4:$E$150,2,),"")</f>
        <v>PERFIL ALUMINIO N-2812 LIGA 60</v>
      </c>
      <c r="E27" s="53"/>
      <c r="F27" s="183">
        <v>0.9</v>
      </c>
      <c r="G27" s="52"/>
      <c r="H27" s="154">
        <f t="shared" si="5"/>
        <v>2400</v>
      </c>
      <c r="I27" s="154">
        <f>'Dados de Entrada'!$K$9</f>
        <v>100</v>
      </c>
      <c r="J27" s="51">
        <f>'Dados de Entrada'!$M$9</f>
        <v>1</v>
      </c>
      <c r="K27" s="50"/>
      <c r="L27" s="38"/>
      <c r="M27" s="48"/>
      <c r="N27" s="159" t="str">
        <f>IFERROR(VLOOKUP(C27,'Custo Hora'!$B$3:$D$75,2,),"")</f>
        <v/>
      </c>
      <c r="O27" s="48"/>
      <c r="P27" s="151"/>
      <c r="Q27" s="151"/>
      <c r="R27" s="49"/>
      <c r="S27" s="48"/>
      <c r="T27" s="38"/>
      <c r="U27" s="38"/>
      <c r="V27" s="47">
        <f>IFERROR((VLOOKUP(C27,'Material Comprado'!$B$2:$E$170,4,FALSE)),"0")</f>
        <v>17.37069</v>
      </c>
      <c r="W27" s="38">
        <f t="shared" si="1"/>
        <v>15.633621</v>
      </c>
      <c r="X27" s="46"/>
      <c r="Y27" s="45"/>
      <c r="Z27" s="45"/>
      <c r="AA27" s="44"/>
      <c r="AB27" s="43" t="str">
        <f>IFERROR(((P27*VLOOKUP(C27,'Custo Hora'!$B$3:$D$75,3,)/60)*F27),"0")</f>
        <v>0</v>
      </c>
      <c r="AC27" s="43" t="str">
        <f>IFERROR(((Q27*VLOOKUP(C27,'Custo Hora'!$B$3:$D$75,3,))/(I27/J27)),"0")</f>
        <v>0</v>
      </c>
      <c r="AD27" s="42">
        <f t="shared" si="0"/>
        <v>15.633621</v>
      </c>
      <c r="AE27" s="41"/>
      <c r="AF27" s="40"/>
      <c r="AG27" s="39"/>
      <c r="AH27" s="38"/>
      <c r="AI27" s="37"/>
      <c r="AJ27" s="37"/>
      <c r="AK27" s="18">
        <f>AD27/$AD$80</f>
        <v>5.1775637516445532E-2</v>
      </c>
    </row>
    <row r="28" spans="1:37" s="24" customFormat="1" ht="11.25" customHeight="1" outlineLevel="1" x14ac:dyDescent="0.2">
      <c r="A28" s="55"/>
      <c r="B28" s="143"/>
      <c r="C28" s="152"/>
      <c r="D28" s="153" t="str">
        <f>IFERROR(VLOOKUP(C28,'Material Comprado'!$B$4:$E$150,2,),"")</f>
        <v/>
      </c>
      <c r="E28" s="53"/>
      <c r="F28" s="183"/>
      <c r="G28" s="52"/>
      <c r="H28" s="154">
        <f t="shared" si="5"/>
        <v>2400</v>
      </c>
      <c r="I28" s="154">
        <f>'Dados de Entrada'!$K$9</f>
        <v>100</v>
      </c>
      <c r="J28" s="51">
        <f>'Dados de Entrada'!$M$9</f>
        <v>1</v>
      </c>
      <c r="K28" s="50"/>
      <c r="L28" s="38"/>
      <c r="M28" s="48"/>
      <c r="N28" s="159"/>
      <c r="O28" s="48"/>
      <c r="P28" s="151"/>
      <c r="Q28" s="151"/>
      <c r="R28" s="49"/>
      <c r="S28" s="48"/>
      <c r="T28" s="38"/>
      <c r="U28" s="38"/>
      <c r="V28" s="47" t="str">
        <f>IFERROR((VLOOKUP(C28,'Material Comprado'!$B$2:$E$170,4,FALSE)),"0")</f>
        <v>0</v>
      </c>
      <c r="W28" s="38">
        <f t="shared" si="1"/>
        <v>0</v>
      </c>
      <c r="X28" s="46"/>
      <c r="Y28" s="45"/>
      <c r="Z28" s="45"/>
      <c r="AA28" s="44"/>
      <c r="AB28" s="43"/>
      <c r="AC28" s="43"/>
      <c r="AD28" s="42"/>
      <c r="AE28" s="41"/>
      <c r="AF28" s="40"/>
      <c r="AG28" s="39"/>
      <c r="AH28" s="38"/>
      <c r="AI28" s="37"/>
      <c r="AJ28" s="37"/>
      <c r="AK28" s="18">
        <f>AD28/$AD$80</f>
        <v>0</v>
      </c>
    </row>
    <row r="29" spans="1:37" s="24" customFormat="1" ht="11.25" customHeight="1" outlineLevel="1" x14ac:dyDescent="0.2">
      <c r="A29" s="55"/>
      <c r="B29" s="143"/>
      <c r="C29" s="152" t="s">
        <v>237</v>
      </c>
      <c r="D29" s="153" t="str">
        <f>IFERROR(VLOOKUP(C29,'Material Comprado'!$B$4:$E$150,2,),"")</f>
        <v>FLANGE T11 SAE A - MOTOR</v>
      </c>
      <c r="E29" s="53"/>
      <c r="F29" s="183">
        <v>1</v>
      </c>
      <c r="G29" s="52"/>
      <c r="H29" s="154">
        <f t="shared" si="5"/>
        <v>2400</v>
      </c>
      <c r="I29" s="154">
        <f>'Dados de Entrada'!$K$9</f>
        <v>100</v>
      </c>
      <c r="J29" s="51">
        <f>'Dados de Entrada'!$M$9</f>
        <v>1</v>
      </c>
      <c r="K29" s="50"/>
      <c r="L29" s="38"/>
      <c r="M29" s="48"/>
      <c r="N29" s="159" t="str">
        <f>IFERROR(VLOOKUP(C29,'Custo Hora'!$B$3:$D$75,2,),"")</f>
        <v/>
      </c>
      <c r="O29" s="48"/>
      <c r="P29" s="151"/>
      <c r="Q29" s="151"/>
      <c r="R29" s="49"/>
      <c r="S29" s="48"/>
      <c r="T29" s="38"/>
      <c r="U29" s="38"/>
      <c r="V29" s="47">
        <f>IFERROR((VLOOKUP(C29,'Material Comprado'!$B$2:$E$170,4,FALSE)),"0")</f>
        <v>0</v>
      </c>
      <c r="W29" s="38">
        <f t="shared" si="1"/>
        <v>0</v>
      </c>
      <c r="X29" s="46"/>
      <c r="Y29" s="45"/>
      <c r="Z29" s="45"/>
      <c r="AA29" s="44"/>
      <c r="AB29" s="43" t="str">
        <f>IFERROR(((P29*VLOOKUP(C29,'Custo Hora'!$B$3:$D$75,3,)/60)*F29),"0")</f>
        <v>0</v>
      </c>
      <c r="AC29" s="43" t="str">
        <f>IFERROR(((Q29*VLOOKUP(C29,'Custo Hora'!$B$3:$D$75,3,))/(I29/J29)),"0")</f>
        <v>0</v>
      </c>
      <c r="AD29" s="42">
        <f t="shared" si="0"/>
        <v>0</v>
      </c>
      <c r="AE29" s="41"/>
      <c r="AF29" s="40"/>
      <c r="AG29" s="39"/>
      <c r="AH29" s="38"/>
      <c r="AI29" s="37"/>
      <c r="AJ29" s="37"/>
      <c r="AK29" s="18">
        <f>AD29/$AD$80</f>
        <v>0</v>
      </c>
    </row>
    <row r="30" spans="1:37" s="24" customFormat="1" ht="11.25" customHeight="1" outlineLevel="1" x14ac:dyDescent="0.2">
      <c r="A30" s="55"/>
      <c r="B30" s="143"/>
      <c r="C30" s="152" t="s">
        <v>178</v>
      </c>
      <c r="D30" s="153" t="str">
        <f>IFERROR(VLOOKUP(C30,'Material Comprado'!$B$4:$E$150,2,),"")</f>
        <v/>
      </c>
      <c r="E30" s="53"/>
      <c r="F30" s="183">
        <v>1</v>
      </c>
      <c r="G30" s="52"/>
      <c r="H30" s="154">
        <f t="shared" si="5"/>
        <v>2400</v>
      </c>
      <c r="I30" s="154">
        <f>'Dados de Entrada'!$K$9</f>
        <v>100</v>
      </c>
      <c r="J30" s="51">
        <f>'Dados de Entrada'!$M$9</f>
        <v>1</v>
      </c>
      <c r="K30" s="50"/>
      <c r="L30" s="38"/>
      <c r="M30" s="48"/>
      <c r="N30" s="57" t="str">
        <f>IFERROR(VLOOKUP(C30,'Custo Hora'!$B$3:$D$75,2,),"")</f>
        <v xml:space="preserve">TOO001 - TORNO OKUMA 1 SPACE TURN LM300M             </v>
      </c>
      <c r="O30" s="48"/>
      <c r="P30" s="156">
        <v>4.4000000000000004</v>
      </c>
      <c r="Q30" s="156">
        <v>0.66</v>
      </c>
      <c r="R30" s="49"/>
      <c r="S30" s="48"/>
      <c r="T30" s="38"/>
      <c r="U30" s="38"/>
      <c r="V30" s="47" t="str">
        <f>IFERROR((VLOOKUP(C30,'Material Comprado'!$B$2:$E$170,4,FALSE)),"0")</f>
        <v>0</v>
      </c>
      <c r="W30" s="38">
        <f t="shared" si="1"/>
        <v>0</v>
      </c>
      <c r="X30" s="46"/>
      <c r="Y30" s="45"/>
      <c r="Z30" s="45"/>
      <c r="AA30" s="44"/>
      <c r="AB30" s="43">
        <f>IFERROR(((P30*VLOOKUP(C30,'Custo Hora'!$B$3:$D$75,3,)/60)*F30),"0")</f>
        <v>5.8666666666666663</v>
      </c>
      <c r="AC30" s="43">
        <f>IFERROR(((Q30*VLOOKUP(C30,'Custo Hora'!$B$3:$D$75,3,))/(I30/J30)),"0")</f>
        <v>0.52800000000000002</v>
      </c>
      <c r="AD30" s="42">
        <f t="shared" si="0"/>
        <v>6.3946666666666658</v>
      </c>
      <c r="AE30" s="41"/>
      <c r="AF30" s="40"/>
      <c r="AG30" s="39"/>
      <c r="AH30" s="38"/>
      <c r="AI30" s="37"/>
      <c r="AJ30" s="37"/>
      <c r="AK30" s="18">
        <f>AD30/$AD$80</f>
        <v>2.1177943572498678E-2</v>
      </c>
    </row>
    <row r="31" spans="1:37" s="24" customFormat="1" ht="11.25" customHeight="1" outlineLevel="1" x14ac:dyDescent="0.2">
      <c r="A31" s="55"/>
      <c r="B31" s="143"/>
      <c r="C31" s="152" t="s">
        <v>49</v>
      </c>
      <c r="D31" s="153" t="str">
        <f>IFERROR(VLOOKUP(C31,'Material Comprado'!$B$4:$E$150,2,),"")</f>
        <v/>
      </c>
      <c r="E31" s="53"/>
      <c r="F31" s="183">
        <v>1</v>
      </c>
      <c r="G31" s="52"/>
      <c r="H31" s="154">
        <f t="shared" si="5"/>
        <v>2400</v>
      </c>
      <c r="I31" s="154">
        <f>'Dados de Entrada'!$K$9</f>
        <v>100</v>
      </c>
      <c r="J31" s="51">
        <f>'Dados de Entrada'!$M$9</f>
        <v>1</v>
      </c>
      <c r="K31" s="50"/>
      <c r="L31" s="38"/>
      <c r="M31" s="48"/>
      <c r="N31" s="57" t="str">
        <f>IFERROR(VLOOKUP(C31,'Custo Hora'!$B$3:$D$75,2,),"")</f>
        <v>FRM001 - F.CNC.V.20.18 CENTRO</v>
      </c>
      <c r="O31" s="48"/>
      <c r="P31" s="156">
        <v>3.6</v>
      </c>
      <c r="Q31" s="156">
        <v>1</v>
      </c>
      <c r="R31" s="49"/>
      <c r="S31" s="48"/>
      <c r="T31" s="38"/>
      <c r="U31" s="38"/>
      <c r="V31" s="47" t="str">
        <f>IFERROR((VLOOKUP(C31,'Material Comprado'!$B$2:$E$170,4,FALSE)),"0")</f>
        <v>0</v>
      </c>
      <c r="W31" s="38">
        <f t="shared" si="1"/>
        <v>0</v>
      </c>
      <c r="X31" s="46"/>
      <c r="Y31" s="45"/>
      <c r="Z31" s="45"/>
      <c r="AA31" s="44"/>
      <c r="AB31" s="43">
        <f>IFERROR(((P31*VLOOKUP(C31,'Custo Hora'!$B$3:$D$75,3,)/60)*F31),"0")</f>
        <v>6</v>
      </c>
      <c r="AC31" s="43">
        <f>IFERROR(((Q31*VLOOKUP(C31,'Custo Hora'!$B$3:$D$75,3,))/(I31/J31)),"0")</f>
        <v>1</v>
      </c>
      <c r="AD31" s="42">
        <f t="shared" si="0"/>
        <v>7</v>
      </c>
      <c r="AE31" s="41"/>
      <c r="AF31" s="40"/>
      <c r="AG31" s="39"/>
      <c r="AH31" s="38"/>
      <c r="AI31" s="37"/>
      <c r="AJ31" s="37"/>
      <c r="AK31" s="18">
        <f>AD31/$AD$80</f>
        <v>2.3182694694665985E-2</v>
      </c>
    </row>
    <row r="32" spans="1:37" s="24" customFormat="1" ht="11.25" customHeight="1" outlineLevel="1" x14ac:dyDescent="0.2">
      <c r="A32" s="55"/>
      <c r="B32" s="143"/>
      <c r="C32" s="152">
        <v>2195014001</v>
      </c>
      <c r="D32" s="153" t="str">
        <f>IFERROR(VLOOKUP(C32,'Material Comprado'!$B$4:$E$150,2,),"")</f>
        <v xml:space="preserve">FLANGE SAE-A T11 - FERRO FUNDIDO CINZENTO - DIN GG25                                                </v>
      </c>
      <c r="E32" s="53"/>
      <c r="F32" s="183">
        <v>1</v>
      </c>
      <c r="G32" s="52"/>
      <c r="H32" s="154">
        <f t="shared" si="5"/>
        <v>2400</v>
      </c>
      <c r="I32" s="154">
        <f>'Dados de Entrada'!$K$9</f>
        <v>100</v>
      </c>
      <c r="J32" s="51">
        <f>'Dados de Entrada'!$M$9</f>
        <v>1</v>
      </c>
      <c r="K32" s="50"/>
      <c r="L32" s="38"/>
      <c r="M32" s="48"/>
      <c r="N32" s="159" t="str">
        <f>IFERROR(VLOOKUP(C32,'Custo Hora'!$B$3:$D$75,2,),"")</f>
        <v/>
      </c>
      <c r="O32" s="160"/>
      <c r="P32" s="155"/>
      <c r="Q32" s="155"/>
      <c r="R32" s="49"/>
      <c r="S32" s="48"/>
      <c r="T32" s="38"/>
      <c r="U32" s="38"/>
      <c r="V32" s="47">
        <f>IFERROR((VLOOKUP(C32,'Material Comprado'!$B$2:$E$170,4,FALSE)),"0")</f>
        <v>11.4</v>
      </c>
      <c r="W32" s="38">
        <f t="shared" si="1"/>
        <v>11.4</v>
      </c>
      <c r="X32" s="46"/>
      <c r="Y32" s="45"/>
      <c r="Z32" s="45"/>
      <c r="AA32" s="44"/>
      <c r="AB32" s="43" t="str">
        <f>IFERROR(((P32*VLOOKUP(C32,'Custo Hora'!$B$3:$D$75,3,)/60)*F32),"0")</f>
        <v>0</v>
      </c>
      <c r="AC32" s="43" t="str">
        <f>IFERROR(((Q32*VLOOKUP(C32,'Custo Hora'!$B$3:$D$75,3,))/(I32/J32)),"0")</f>
        <v>0</v>
      </c>
      <c r="AD32" s="42">
        <f t="shared" si="0"/>
        <v>11.4</v>
      </c>
      <c r="AE32" s="41"/>
      <c r="AF32" s="40"/>
      <c r="AG32" s="39"/>
      <c r="AH32" s="38"/>
      <c r="AI32" s="37"/>
      <c r="AJ32" s="37"/>
      <c r="AK32" s="18">
        <f>AD32/$AD$80</f>
        <v>3.7754674217027467E-2</v>
      </c>
    </row>
    <row r="33" spans="1:37" s="24" customFormat="1" ht="11.25" customHeight="1" outlineLevel="1" x14ac:dyDescent="0.2">
      <c r="A33" s="55"/>
      <c r="B33" s="143"/>
      <c r="C33" s="152"/>
      <c r="D33" s="153" t="str">
        <f>IFERROR(VLOOKUP(C33,'Material Comprado'!$B$4:$E$150,2,),"")</f>
        <v/>
      </c>
      <c r="E33" s="53"/>
      <c r="F33" s="183"/>
      <c r="G33" s="52"/>
      <c r="H33" s="154">
        <f t="shared" si="5"/>
        <v>2400</v>
      </c>
      <c r="I33" s="154">
        <f>'Dados de Entrada'!$K$9</f>
        <v>100</v>
      </c>
      <c r="J33" s="51">
        <f>'Dados de Entrada'!$M$9</f>
        <v>1</v>
      </c>
      <c r="K33" s="50"/>
      <c r="L33" s="38"/>
      <c r="M33" s="48"/>
      <c r="N33" s="159"/>
      <c r="O33" s="161"/>
      <c r="P33" s="155"/>
      <c r="Q33" s="155"/>
      <c r="R33" s="49"/>
      <c r="S33" s="48"/>
      <c r="T33" s="38"/>
      <c r="U33" s="38"/>
      <c r="V33" s="47" t="str">
        <f>IFERROR((VLOOKUP(C33,'Material Comprado'!$B$2:$E$170,4,FALSE)),"0")</f>
        <v>0</v>
      </c>
      <c r="W33" s="38">
        <f t="shared" si="1"/>
        <v>0</v>
      </c>
      <c r="X33" s="46"/>
      <c r="Y33" s="45"/>
      <c r="Z33" s="45"/>
      <c r="AA33" s="44"/>
      <c r="AB33" s="43"/>
      <c r="AC33" s="43"/>
      <c r="AD33" s="42"/>
      <c r="AE33" s="41"/>
      <c r="AF33" s="40"/>
      <c r="AG33" s="39"/>
      <c r="AH33" s="38"/>
      <c r="AI33" s="37"/>
      <c r="AJ33" s="37"/>
      <c r="AK33" s="18">
        <f>AD33/$AD$80</f>
        <v>0</v>
      </c>
    </row>
    <row r="34" spans="1:37" s="24" customFormat="1" ht="11.25" customHeight="1" outlineLevel="1" x14ac:dyDescent="0.2">
      <c r="A34" s="55"/>
      <c r="B34" s="143"/>
      <c r="C34" s="152">
        <v>2199007057</v>
      </c>
      <c r="D34" s="153" t="str">
        <f>IFERROR(VLOOKUP(C34,'Material Comprado'!$B$4:$E$150,2,),"")</f>
        <v>ENGRENAGEM T11 - 008 CM3/ROT  - MOTOR</v>
      </c>
      <c r="E34" s="53"/>
      <c r="F34" s="183">
        <v>1</v>
      </c>
      <c r="G34" s="52"/>
      <c r="H34" s="154">
        <f t="shared" si="5"/>
        <v>2400</v>
      </c>
      <c r="I34" s="154">
        <f>'Dados de Entrada'!$K$9</f>
        <v>100</v>
      </c>
      <c r="J34" s="51">
        <f>'Dados de Entrada'!$M$9</f>
        <v>1</v>
      </c>
      <c r="K34" s="50"/>
      <c r="L34" s="38"/>
      <c r="M34" s="48"/>
      <c r="N34" s="159" t="str">
        <f>IFERROR(VLOOKUP(C34,'Custo Hora'!$B$3:$D$75,2,),"")</f>
        <v/>
      </c>
      <c r="O34" s="162"/>
      <c r="P34" s="163"/>
      <c r="Q34" s="163"/>
      <c r="R34" s="49"/>
      <c r="S34" s="48"/>
      <c r="T34" s="38"/>
      <c r="U34" s="38"/>
      <c r="V34" s="47">
        <f>IFERROR((VLOOKUP(C34,'Material Comprado'!$B$2:$E$170,4,FALSE)),"0")</f>
        <v>0</v>
      </c>
      <c r="W34" s="38">
        <f t="shared" si="1"/>
        <v>0</v>
      </c>
      <c r="X34" s="46"/>
      <c r="Y34" s="45"/>
      <c r="Z34" s="45"/>
      <c r="AA34" s="44"/>
      <c r="AB34" s="43" t="str">
        <f>IFERROR(((P35*VLOOKUP(C34,'Custo Hora'!$B$3:$D$75,3,)/60)*F34),"0")</f>
        <v>0</v>
      </c>
      <c r="AC34" s="43" t="str">
        <f>IFERROR(((Q35*VLOOKUP(C34,'Custo Hora'!$B$3:$D$75,3,))/(I34/J34)),"0")</f>
        <v>0</v>
      </c>
      <c r="AD34" s="42">
        <f t="shared" si="0"/>
        <v>0</v>
      </c>
      <c r="AE34" s="41"/>
      <c r="AF34" s="40"/>
      <c r="AG34" s="39"/>
      <c r="AH34" s="38"/>
      <c r="AI34" s="37"/>
      <c r="AJ34" s="37"/>
      <c r="AK34" s="18">
        <f>AD34/$AD$80</f>
        <v>0</v>
      </c>
    </row>
    <row r="35" spans="1:37" s="24" customFormat="1" ht="11.25" customHeight="1" outlineLevel="1" x14ac:dyDescent="0.2">
      <c r="A35" s="55"/>
      <c r="B35" s="143"/>
      <c r="C35" s="152" t="s">
        <v>108</v>
      </c>
      <c r="D35" s="153" t="str">
        <f>IFERROR(VLOOKUP(C35,'Material Comprado'!$B$4:$E$150,2,),"")</f>
        <v/>
      </c>
      <c r="E35" s="53"/>
      <c r="F35" s="183">
        <v>1</v>
      </c>
      <c r="G35" s="52"/>
      <c r="H35" s="154">
        <f t="shared" si="5"/>
        <v>2400</v>
      </c>
      <c r="I35" s="154">
        <f>'Dados de Entrada'!$K$9</f>
        <v>100</v>
      </c>
      <c r="J35" s="51">
        <f>'Dados de Entrada'!$M$9</f>
        <v>1</v>
      </c>
      <c r="K35" s="50"/>
      <c r="L35" s="38"/>
      <c r="M35" s="48"/>
      <c r="N35" s="57" t="str">
        <f>IFERROR(VLOOKUP(C35,'Custo Hora'!$B$3:$D$75,2,),"")</f>
        <v>REZ001 - R.CNC.C.50.01 RETIFIC</v>
      </c>
      <c r="O35" s="48"/>
      <c r="P35" s="156">
        <v>2</v>
      </c>
      <c r="Q35" s="156">
        <v>0.5</v>
      </c>
      <c r="R35" s="49"/>
      <c r="S35" s="48"/>
      <c r="T35" s="38"/>
      <c r="U35" s="38"/>
      <c r="V35" s="47" t="str">
        <f>IFERROR((VLOOKUP(C35,'Material Comprado'!$B$2:$E$170,4,FALSE)),"0")</f>
        <v>0</v>
      </c>
      <c r="W35" s="38">
        <f t="shared" si="1"/>
        <v>0</v>
      </c>
      <c r="X35" s="46"/>
      <c r="Y35" s="45"/>
      <c r="Z35" s="45"/>
      <c r="AA35" s="44"/>
      <c r="AB35" s="43">
        <f>IFERROR(((P35*VLOOKUP(C35,'Custo Hora'!$B$3:$D$75,3,)/60)*F35),"0")</f>
        <v>2.6666666666666665</v>
      </c>
      <c r="AC35" s="43">
        <f>IFERROR(((Q35*VLOOKUP(C35,'Custo Hora'!$B$3:$D$75,3,))/(I35/J35)),"0")</f>
        <v>0.4</v>
      </c>
      <c r="AD35" s="42">
        <f t="shared" si="0"/>
        <v>3.0666666666666664</v>
      </c>
      <c r="AE35" s="41"/>
      <c r="AF35" s="40"/>
      <c r="AG35" s="39"/>
      <c r="AH35" s="38"/>
      <c r="AI35" s="37"/>
      <c r="AJ35" s="37"/>
      <c r="AK35" s="18">
        <f>AD35/$AD$80</f>
        <v>1.0156228151948908E-2</v>
      </c>
    </row>
    <row r="36" spans="1:37" s="24" customFormat="1" ht="11.25" customHeight="1" outlineLevel="1" x14ac:dyDescent="0.2">
      <c r="A36" s="55"/>
      <c r="B36" s="143"/>
      <c r="C36" s="152" t="s">
        <v>108</v>
      </c>
      <c r="D36" s="153" t="str">
        <f>IFERROR(VLOOKUP(C36,'Material Comprado'!$B$4:$E$150,2,),"")</f>
        <v/>
      </c>
      <c r="E36" s="53"/>
      <c r="F36" s="183">
        <v>1</v>
      </c>
      <c r="G36" s="52"/>
      <c r="H36" s="154">
        <f t="shared" si="5"/>
        <v>2400</v>
      </c>
      <c r="I36" s="154">
        <f>'Dados de Entrada'!$K$9</f>
        <v>100</v>
      </c>
      <c r="J36" s="51">
        <f>'Dados de Entrada'!$M$9</f>
        <v>1</v>
      </c>
      <c r="K36" s="50"/>
      <c r="L36" s="38"/>
      <c r="M36" s="48"/>
      <c r="N36" s="57" t="str">
        <f>IFERROR(VLOOKUP(C36,'Custo Hora'!$B$3:$D$75,2,),"")</f>
        <v>REZ001 - R.CNC.C.50.01 RETIFIC</v>
      </c>
      <c r="O36" s="48"/>
      <c r="P36" s="156">
        <v>1.5</v>
      </c>
      <c r="Q36" s="156">
        <v>0.5</v>
      </c>
      <c r="R36" s="49"/>
      <c r="S36" s="48"/>
      <c r="T36" s="38"/>
      <c r="U36" s="38"/>
      <c r="V36" s="47" t="str">
        <f>IFERROR((VLOOKUP(C36,'Material Comprado'!$B$2:$E$170,4,FALSE)),"0")</f>
        <v>0</v>
      </c>
      <c r="W36" s="38">
        <f t="shared" si="1"/>
        <v>0</v>
      </c>
      <c r="X36" s="46"/>
      <c r="Y36" s="45"/>
      <c r="Z36" s="45"/>
      <c r="AA36" s="44"/>
      <c r="AB36" s="43">
        <f>IFERROR(((P36*VLOOKUP(C36,'Custo Hora'!$B$3:$D$75,3,)/60)*F36),"0")</f>
        <v>2</v>
      </c>
      <c r="AC36" s="43">
        <f>IFERROR(((Q36*VLOOKUP(C36,'Custo Hora'!$B$3:$D$75,3,))/(I36/J36)),"0")</f>
        <v>0.4</v>
      </c>
      <c r="AD36" s="42">
        <f t="shared" si="0"/>
        <v>2.4</v>
      </c>
      <c r="AE36" s="41"/>
      <c r="AF36" s="40"/>
      <c r="AG36" s="39"/>
      <c r="AH36" s="38"/>
      <c r="AI36" s="37"/>
      <c r="AJ36" s="37"/>
      <c r="AK36" s="18">
        <f>AD36/$AD$80</f>
        <v>7.9483524667426243E-3</v>
      </c>
    </row>
    <row r="37" spans="1:37" s="24" customFormat="1" ht="11.25" customHeight="1" outlineLevel="1" x14ac:dyDescent="0.2">
      <c r="A37" s="55"/>
      <c r="B37" s="143"/>
      <c r="C37" s="152" t="s">
        <v>110</v>
      </c>
      <c r="D37" s="153" t="str">
        <f>IFERROR(VLOOKUP(C37,'Material Comprado'!$B$4:$E$150,2,),"")</f>
        <v/>
      </c>
      <c r="E37" s="53"/>
      <c r="F37" s="183">
        <v>1</v>
      </c>
      <c r="G37" s="52"/>
      <c r="H37" s="154">
        <f t="shared" si="5"/>
        <v>2400</v>
      </c>
      <c r="I37" s="154">
        <f>'Dados de Entrada'!$K$9</f>
        <v>100</v>
      </c>
      <c r="J37" s="51">
        <f>'Dados de Entrada'!$M$9</f>
        <v>1</v>
      </c>
      <c r="K37" s="50"/>
      <c r="L37" s="38"/>
      <c r="M37" s="48"/>
      <c r="N37" s="57" t="str">
        <f>IFERROR(VLOOKUP(C37,'Custo Hora'!$B$3:$D$75,2,),"")</f>
        <v>TOP001 - T.CV.H.11.02 TORNO IM</v>
      </c>
      <c r="O37" s="48"/>
      <c r="P37" s="156">
        <v>2</v>
      </c>
      <c r="Q37" s="156">
        <v>0</v>
      </c>
      <c r="R37" s="49"/>
      <c r="S37" s="48"/>
      <c r="T37" s="38"/>
      <c r="U37" s="38"/>
      <c r="V37" s="47" t="str">
        <f>IFERROR((VLOOKUP(C37,'Material Comprado'!$B$2:$E$170,4,FALSE)),"0")</f>
        <v>0</v>
      </c>
      <c r="W37" s="38">
        <f t="shared" si="1"/>
        <v>0</v>
      </c>
      <c r="X37" s="46"/>
      <c r="Y37" s="45"/>
      <c r="Z37" s="45"/>
      <c r="AA37" s="44"/>
      <c r="AB37" s="43">
        <f>IFERROR(((P37*VLOOKUP(C37,'Custo Hora'!$B$3:$D$75,3,)/60)*F37),"0")</f>
        <v>2.6666666666666665</v>
      </c>
      <c r="AC37" s="43">
        <f>IFERROR(((Q37*VLOOKUP(C37,'Custo Hora'!$B$3:$D$75,3,))/(I37/J37)),"0")</f>
        <v>0</v>
      </c>
      <c r="AD37" s="42">
        <f t="shared" si="0"/>
        <v>2.6666666666666665</v>
      </c>
      <c r="AE37" s="41"/>
      <c r="AF37" s="40"/>
      <c r="AG37" s="39"/>
      <c r="AH37" s="38"/>
      <c r="AI37" s="37"/>
      <c r="AJ37" s="37"/>
      <c r="AK37" s="18">
        <f>AD37/$AD$80</f>
        <v>8.8315027408251371E-3</v>
      </c>
    </row>
    <row r="38" spans="1:37" s="24" customFormat="1" ht="11.25" customHeight="1" outlineLevel="1" x14ac:dyDescent="0.2">
      <c r="A38" s="55"/>
      <c r="B38" s="143"/>
      <c r="C38" s="152" t="s">
        <v>112</v>
      </c>
      <c r="D38" s="153" t="str">
        <f>IFERROR(VLOOKUP(C38,'Material Comprado'!$B$4:$E$150,2,),"")</f>
        <v/>
      </c>
      <c r="E38" s="53"/>
      <c r="F38" s="183">
        <v>1</v>
      </c>
      <c r="G38" s="52"/>
      <c r="H38" s="154">
        <f t="shared" si="5"/>
        <v>2400</v>
      </c>
      <c r="I38" s="154">
        <f>'Dados de Entrada'!$K$9</f>
        <v>100</v>
      </c>
      <c r="J38" s="51">
        <f>'Dados de Entrada'!$M$9</f>
        <v>1</v>
      </c>
      <c r="K38" s="50"/>
      <c r="L38" s="38"/>
      <c r="M38" s="48"/>
      <c r="N38" s="57" t="str">
        <f>IFERROR(VLOOKUP(C38,'Custo Hora'!$B$3:$D$75,2,),"")</f>
        <v xml:space="preserve">RET002 - RETIFICA CONV FINISH SUPFINA         </v>
      </c>
      <c r="O38" s="48"/>
      <c r="P38" s="156">
        <v>1.5</v>
      </c>
      <c r="Q38" s="156">
        <v>0</v>
      </c>
      <c r="R38" s="49"/>
      <c r="S38" s="48"/>
      <c r="T38" s="38"/>
      <c r="U38" s="38"/>
      <c r="V38" s="47" t="str">
        <f>IFERROR((VLOOKUP(C38,'Material Comprado'!$B$2:$E$170,4,FALSE)),"0")</f>
        <v>0</v>
      </c>
      <c r="W38" s="38">
        <f t="shared" si="1"/>
        <v>0</v>
      </c>
      <c r="X38" s="46"/>
      <c r="Y38" s="45"/>
      <c r="Z38" s="45"/>
      <c r="AA38" s="44"/>
      <c r="AB38" s="43">
        <f>IFERROR(((P38*VLOOKUP(C38,'Custo Hora'!$B$3:$D$75,3,)/60)*F38),"0")</f>
        <v>2</v>
      </c>
      <c r="AC38" s="43">
        <f>IFERROR(((Q38*VLOOKUP(C38,'Custo Hora'!$B$3:$D$75,3,))/(I38/J38)),"0")</f>
        <v>0</v>
      </c>
      <c r="AD38" s="42">
        <f t="shared" si="0"/>
        <v>2</v>
      </c>
      <c r="AE38" s="41"/>
      <c r="AF38" s="40"/>
      <c r="AG38" s="39"/>
      <c r="AH38" s="38"/>
      <c r="AI38" s="37"/>
      <c r="AJ38" s="37"/>
      <c r="AK38" s="18">
        <f>AD38/$AD$80</f>
        <v>6.6236270556188533E-3</v>
      </c>
    </row>
    <row r="39" spans="1:37" s="24" customFormat="1" ht="11.25" customHeight="1" outlineLevel="1" x14ac:dyDescent="0.2">
      <c r="A39" s="55"/>
      <c r="B39" s="143"/>
      <c r="C39" s="152">
        <v>2197007057</v>
      </c>
      <c r="D39" s="153" t="str">
        <f>IFERROR(VLOOKUP(C39,'Material Comprado'!$B$4:$E$150,2,),"")</f>
        <v>ENGRENAGEM USINADA 008 CM3/ROT  - MOTOR</v>
      </c>
      <c r="E39" s="53"/>
      <c r="F39" s="183">
        <v>1</v>
      </c>
      <c r="G39" s="52"/>
      <c r="H39" s="154">
        <f t="shared" si="5"/>
        <v>2400</v>
      </c>
      <c r="I39" s="154">
        <f>'Dados de Entrada'!$K$9</f>
        <v>100</v>
      </c>
      <c r="J39" s="51">
        <f>'Dados de Entrada'!$M$9</f>
        <v>1</v>
      </c>
      <c r="K39" s="50"/>
      <c r="L39" s="38"/>
      <c r="M39" s="48"/>
      <c r="N39" s="159" t="str">
        <f>IFERROR(VLOOKUP(C39,'Custo Hora'!$B$3:$D$75,2,),"")</f>
        <v/>
      </c>
      <c r="O39" s="48"/>
      <c r="P39" s="151"/>
      <c r="Q39" s="151"/>
      <c r="R39" s="49"/>
      <c r="S39" s="48"/>
      <c r="T39" s="38"/>
      <c r="U39" s="38"/>
      <c r="V39" s="47">
        <f>IFERROR((VLOOKUP(C39,'Material Comprado'!$B$2:$E$170,4,FALSE)),"0")</f>
        <v>0</v>
      </c>
      <c r="W39" s="38">
        <f t="shared" si="1"/>
        <v>0</v>
      </c>
      <c r="X39" s="46"/>
      <c r="Y39" s="45"/>
      <c r="Z39" s="45"/>
      <c r="AA39" s="44"/>
      <c r="AB39" s="43" t="str">
        <f>IFERROR(((P39*VLOOKUP(C39,'Custo Hora'!$B$3:$D$75,3,)/60)*F39),"0")</f>
        <v>0</v>
      </c>
      <c r="AC39" s="43" t="str">
        <f>IFERROR(((Q39*VLOOKUP(C39,'Custo Hora'!$B$3:$D$75,3,))/(I39/J39)),"0")</f>
        <v>0</v>
      </c>
      <c r="AD39" s="42">
        <f t="shared" si="0"/>
        <v>0</v>
      </c>
      <c r="AE39" s="41"/>
      <c r="AF39" s="40"/>
      <c r="AG39" s="39"/>
      <c r="AH39" s="38"/>
      <c r="AI39" s="37"/>
      <c r="AJ39" s="37"/>
      <c r="AK39" s="18">
        <f>AD39/$AD$80</f>
        <v>0</v>
      </c>
    </row>
    <row r="40" spans="1:37" s="24" customFormat="1" ht="11.25" customHeight="1" outlineLevel="1" x14ac:dyDescent="0.2">
      <c r="A40" s="55"/>
      <c r="B40" s="143"/>
      <c r="C40" s="157" t="s">
        <v>173</v>
      </c>
      <c r="D40" s="153" t="str">
        <f>IFERROR(VLOOKUP(C40,'Material Comprado'!$B$4:$E$150,2,),"")</f>
        <v/>
      </c>
      <c r="E40" s="53"/>
      <c r="F40" s="183">
        <v>1</v>
      </c>
      <c r="G40" s="52"/>
      <c r="H40" s="154">
        <f t="shared" si="5"/>
        <v>2400</v>
      </c>
      <c r="I40" s="154">
        <f>'Dados de Entrada'!$K$9</f>
        <v>100</v>
      </c>
      <c r="J40" s="51">
        <f>'Dados de Entrada'!$M$9</f>
        <v>1</v>
      </c>
      <c r="K40" s="50"/>
      <c r="L40" s="38"/>
      <c r="M40" s="48"/>
      <c r="N40" s="57" t="str">
        <f>IFERROR(VLOOKUP(C40,'Custo Hora'!$B$3:$D$75,2,),"")</f>
        <v xml:space="preserve">TOH003 - T.CNC.H.10.23 TORNO HYUNDAY 3 SKT15               </v>
      </c>
      <c r="O40" s="48"/>
      <c r="P40" s="156">
        <v>3.5</v>
      </c>
      <c r="Q40" s="156">
        <v>0.5</v>
      </c>
      <c r="R40" s="49"/>
      <c r="S40" s="48"/>
      <c r="T40" s="38"/>
      <c r="U40" s="38"/>
      <c r="V40" s="47" t="str">
        <f>IFERROR((VLOOKUP(C40,'Material Comprado'!$B$2:$E$170,4,FALSE)),"0")</f>
        <v>0</v>
      </c>
      <c r="W40" s="38">
        <f t="shared" si="1"/>
        <v>0</v>
      </c>
      <c r="X40" s="46"/>
      <c r="Y40" s="45"/>
      <c r="Z40" s="45"/>
      <c r="AA40" s="44"/>
      <c r="AB40" s="43">
        <f>IFERROR(((P40*VLOOKUP(C40,'Custo Hora'!$B$3:$D$75,3,)/60)*F40),"0")</f>
        <v>4.666666666666667</v>
      </c>
      <c r="AC40" s="43">
        <f>IFERROR(((Q40*VLOOKUP(C40,'Custo Hora'!$B$3:$D$75,3,))/(I40/J40)),"0")</f>
        <v>0.4</v>
      </c>
      <c r="AD40" s="42">
        <f t="shared" si="0"/>
        <v>5.0666666666666673</v>
      </c>
      <c r="AE40" s="41"/>
      <c r="AF40" s="40"/>
      <c r="AG40" s="39"/>
      <c r="AH40" s="38"/>
      <c r="AI40" s="37"/>
      <c r="AJ40" s="37"/>
      <c r="AK40" s="18">
        <f>AD40/$AD$80</f>
        <v>1.6779855207567765E-2</v>
      </c>
    </row>
    <row r="41" spans="1:37" s="24" customFormat="1" ht="11.25" customHeight="1" outlineLevel="1" x14ac:dyDescent="0.2">
      <c r="A41" s="55"/>
      <c r="B41" s="143"/>
      <c r="C41" s="152" t="s">
        <v>172</v>
      </c>
      <c r="D41" s="153" t="str">
        <f>IFERROR(VLOOKUP(C41,'Material Comprado'!$B$4:$E$150,2,),"")</f>
        <v/>
      </c>
      <c r="E41" s="53"/>
      <c r="F41" s="183">
        <v>1</v>
      </c>
      <c r="G41" s="52"/>
      <c r="H41" s="154">
        <f t="shared" si="5"/>
        <v>2400</v>
      </c>
      <c r="I41" s="154">
        <f>'Dados de Entrada'!$K$9</f>
        <v>100</v>
      </c>
      <c r="J41" s="51">
        <f>'Dados de Entrada'!$M$9</f>
        <v>1</v>
      </c>
      <c r="K41" s="50"/>
      <c r="L41" s="38"/>
      <c r="M41" s="48"/>
      <c r="N41" s="57" t="str">
        <f>IFERROR(VLOOKUP(C41,'Custo Hora'!$B$3:$D$75,2,),"")</f>
        <v xml:space="preserve">TOH002 - T.CNC.H.10.22 TORNO HYUNDAY 2 HIT-8               </v>
      </c>
      <c r="O41" s="48"/>
      <c r="P41" s="156">
        <v>1.2</v>
      </c>
      <c r="Q41" s="156">
        <v>0.5</v>
      </c>
      <c r="R41" s="49"/>
      <c r="S41" s="48"/>
      <c r="T41" s="38"/>
      <c r="U41" s="38"/>
      <c r="V41" s="47" t="str">
        <f>IFERROR((VLOOKUP(C41,'Material Comprado'!$B$2:$E$170,4,FALSE)),"0")</f>
        <v>0</v>
      </c>
      <c r="W41" s="38">
        <f t="shared" si="1"/>
        <v>0</v>
      </c>
      <c r="X41" s="46"/>
      <c r="Y41" s="45"/>
      <c r="Z41" s="45"/>
      <c r="AA41" s="44"/>
      <c r="AB41" s="43">
        <f>IFERROR(((P41*VLOOKUP(C41,'Custo Hora'!$B$3:$D$75,3,)/60)*F41),"0")</f>
        <v>1.6</v>
      </c>
      <c r="AC41" s="43">
        <f>IFERROR(((Q41*VLOOKUP(C41,'Custo Hora'!$B$3:$D$75,3,))/(I41/J41)),"0")</f>
        <v>0.4</v>
      </c>
      <c r="AD41" s="42">
        <f t="shared" si="0"/>
        <v>2</v>
      </c>
      <c r="AE41" s="41"/>
      <c r="AF41" s="40"/>
      <c r="AG41" s="39"/>
      <c r="AH41" s="38"/>
      <c r="AI41" s="37"/>
      <c r="AJ41" s="37"/>
      <c r="AK41" s="18">
        <f>AD41/$AD$80</f>
        <v>6.6236270556188533E-3</v>
      </c>
    </row>
    <row r="42" spans="1:37" s="24" customFormat="1" ht="11.25" customHeight="1" outlineLevel="1" x14ac:dyDescent="0.2">
      <c r="A42" s="55"/>
      <c r="B42" s="143"/>
      <c r="C42" s="152" t="s">
        <v>182</v>
      </c>
      <c r="D42" s="153" t="str">
        <f>IFERROR(VLOOKUP(C42,'Material Comprado'!$B$4:$E$150,2,),"")</f>
        <v/>
      </c>
      <c r="E42" s="53"/>
      <c r="F42" s="183">
        <v>1</v>
      </c>
      <c r="G42" s="52"/>
      <c r="H42" s="154">
        <f t="shared" si="5"/>
        <v>2400</v>
      </c>
      <c r="I42" s="154">
        <f>'Dados de Entrada'!$K$9</f>
        <v>100</v>
      </c>
      <c r="J42" s="51">
        <f>'Dados de Entrada'!$M$9</f>
        <v>1</v>
      </c>
      <c r="K42" s="50"/>
      <c r="L42" s="38"/>
      <c r="M42" s="48"/>
      <c r="N42" s="57" t="str">
        <f>IFERROR(VLOOKUP(C42,'Custo Hora'!$B$3:$D$75,2,),"")</f>
        <v xml:space="preserve">GEP001 - G.CNC.V.20.02 GERADORA CNC PFAUTER FAVORIT        </v>
      </c>
      <c r="O42" s="48"/>
      <c r="P42" s="156">
        <v>1.25</v>
      </c>
      <c r="Q42" s="156">
        <v>0.5</v>
      </c>
      <c r="R42" s="49"/>
      <c r="S42" s="48"/>
      <c r="T42" s="38"/>
      <c r="U42" s="38"/>
      <c r="V42" s="47" t="str">
        <f>IFERROR((VLOOKUP(C42,'Material Comprado'!$B$2:$E$170,4,FALSE)),"0")</f>
        <v>0</v>
      </c>
      <c r="W42" s="38">
        <f t="shared" si="1"/>
        <v>0</v>
      </c>
      <c r="X42" s="46"/>
      <c r="Y42" s="45"/>
      <c r="Z42" s="45"/>
      <c r="AA42" s="44"/>
      <c r="AB42" s="43">
        <f>IFERROR(((P42*VLOOKUP(C42,'Custo Hora'!$B$3:$D$75,3,)/60)*F42),"0")</f>
        <v>2.0833333333333335</v>
      </c>
      <c r="AC42" s="43">
        <f>IFERROR(((Q42*VLOOKUP(C42,'Custo Hora'!$B$3:$D$75,3,))/(I42/J42)),"0")</f>
        <v>0.5</v>
      </c>
      <c r="AD42" s="42">
        <f t="shared" si="0"/>
        <v>2.5833333333333335</v>
      </c>
      <c r="AE42" s="41"/>
      <c r="AF42" s="40"/>
      <c r="AG42" s="39"/>
      <c r="AH42" s="38"/>
      <c r="AI42" s="37"/>
      <c r="AJ42" s="37"/>
      <c r="AK42" s="18">
        <f>AD42/$AD$80</f>
        <v>8.5555182801743523E-3</v>
      </c>
    </row>
    <row r="43" spans="1:37" s="24" customFormat="1" ht="11.25" customHeight="1" outlineLevel="1" x14ac:dyDescent="0.2">
      <c r="A43" s="55"/>
      <c r="B43" s="143"/>
      <c r="C43" s="152" t="s">
        <v>115</v>
      </c>
      <c r="D43" s="153" t="str">
        <f>IFERROR(VLOOKUP(C43,'Material Comprado'!$B$4:$E$150,2,),"")</f>
        <v/>
      </c>
      <c r="E43" s="53"/>
      <c r="F43" s="183">
        <v>1</v>
      </c>
      <c r="G43" s="52"/>
      <c r="H43" s="154">
        <f t="shared" si="5"/>
        <v>2400</v>
      </c>
      <c r="I43" s="154">
        <f>'Dados de Entrada'!$K$9</f>
        <v>100</v>
      </c>
      <c r="J43" s="51">
        <f>'Dados de Entrada'!$M$9</f>
        <v>1</v>
      </c>
      <c r="K43" s="50"/>
      <c r="L43" s="38"/>
      <c r="M43" s="48"/>
      <c r="N43" s="57" t="str">
        <f>IFERROR(VLOOKUP(C43,'Custo Hora'!$B$3:$D$75,2,),"")</f>
        <v xml:space="preserve">RET010 - RETÍFICA CONVENCIONAL SHAVING HURT </v>
      </c>
      <c r="O43" s="48"/>
      <c r="P43" s="156">
        <v>1.5</v>
      </c>
      <c r="Q43" s="156">
        <v>0.5</v>
      </c>
      <c r="R43" s="49"/>
      <c r="S43" s="48"/>
      <c r="T43" s="38"/>
      <c r="U43" s="38"/>
      <c r="V43" s="47" t="str">
        <f>IFERROR((VLOOKUP(C43,'Material Comprado'!$B$2:$E$170,4,FALSE)),"0")</f>
        <v>0</v>
      </c>
      <c r="W43" s="38">
        <f t="shared" si="1"/>
        <v>0</v>
      </c>
      <c r="X43" s="46"/>
      <c r="Y43" s="45"/>
      <c r="Z43" s="45"/>
      <c r="AA43" s="44"/>
      <c r="AB43" s="43">
        <f>IFERROR(((P43*VLOOKUP(C43,'Custo Hora'!$B$3:$D$75,3,)/60)*F43),"0")</f>
        <v>2</v>
      </c>
      <c r="AC43" s="43">
        <f>IFERROR(((Q43*VLOOKUP(C43,'Custo Hora'!$B$3:$D$75,3,))/(I43/J43)),"0")</f>
        <v>0.4</v>
      </c>
      <c r="AD43" s="42">
        <f t="shared" si="0"/>
        <v>2.4</v>
      </c>
      <c r="AE43" s="41"/>
      <c r="AF43" s="40"/>
      <c r="AG43" s="39"/>
      <c r="AH43" s="38"/>
      <c r="AI43" s="37"/>
      <c r="AJ43" s="37"/>
      <c r="AK43" s="18">
        <f>AD43/$AD$80</f>
        <v>7.9483524667426243E-3</v>
      </c>
    </row>
    <row r="44" spans="1:37" s="24" customFormat="1" ht="11.25" customHeight="1" outlineLevel="1" x14ac:dyDescent="0.2">
      <c r="A44" s="55"/>
      <c r="B44" s="143"/>
      <c r="C44" s="152" t="s">
        <v>37</v>
      </c>
      <c r="D44" s="153" t="str">
        <f>IFERROR(VLOOKUP(C44,'Material Comprado'!$B$4:$E$150,2,),"")</f>
        <v/>
      </c>
      <c r="E44" s="53"/>
      <c r="F44" s="183">
        <v>1</v>
      </c>
      <c r="G44" s="52"/>
      <c r="H44" s="154">
        <f t="shared" si="5"/>
        <v>2400</v>
      </c>
      <c r="I44" s="154">
        <f>'Dados de Entrada'!$K$9</f>
        <v>100</v>
      </c>
      <c r="J44" s="51">
        <f>'Dados de Entrada'!$M$9</f>
        <v>1</v>
      </c>
      <c r="K44" s="50"/>
      <c r="L44" s="38"/>
      <c r="M44" s="48"/>
      <c r="N44" s="57" t="str">
        <f>IFERROR(VLOOKUP(C44,'Custo Hora'!$B$3:$D$75,2,),"")</f>
        <v>FRF003 - F.CNC.V.20.08 FRESADORA FANUC ROBODRILL 3</v>
      </c>
      <c r="O44" s="48"/>
      <c r="P44" s="156"/>
      <c r="Q44" s="156"/>
      <c r="R44" s="49"/>
      <c r="S44" s="48"/>
      <c r="T44" s="38"/>
      <c r="U44" s="38"/>
      <c r="V44" s="47" t="str">
        <f>IFERROR((VLOOKUP(C44,'Material Comprado'!$B$2:$E$170,4,FALSE)),"0")</f>
        <v>0</v>
      </c>
      <c r="W44" s="38">
        <f t="shared" si="1"/>
        <v>0</v>
      </c>
      <c r="X44" s="46"/>
      <c r="Y44" s="45"/>
      <c r="Z44" s="45"/>
      <c r="AA44" s="44"/>
      <c r="AB44" s="43">
        <f>IFERROR(((P44*VLOOKUP(C44,'Custo Hora'!$B$3:$D$75,3,)/60)*F44),"0")</f>
        <v>0</v>
      </c>
      <c r="AC44" s="43">
        <f>IFERROR(((Q44*VLOOKUP(C44,'Custo Hora'!$B$3:$D$75,3,))/(I44/J44)),"0")</f>
        <v>0</v>
      </c>
      <c r="AD44" s="42">
        <f t="shared" si="0"/>
        <v>0</v>
      </c>
      <c r="AE44" s="41"/>
      <c r="AF44" s="40"/>
      <c r="AG44" s="39"/>
      <c r="AH44" s="38"/>
      <c r="AI44" s="37"/>
      <c r="AJ44" s="37"/>
      <c r="AK44" s="18">
        <f>AD44/$AD$80</f>
        <v>0</v>
      </c>
    </row>
    <row r="45" spans="1:37" s="24" customFormat="1" ht="11.25" customHeight="1" outlineLevel="1" x14ac:dyDescent="0.2">
      <c r="A45" s="55"/>
      <c r="B45" s="143"/>
      <c r="C45" s="152" t="s">
        <v>221</v>
      </c>
      <c r="D45" s="153" t="str">
        <f>IFERROR(VLOOKUP(C45,'Material Comprado'!$B$4:$E$150,2,),"")</f>
        <v>CEMENTADO - ENGRENAGEM  M11 - MOTOR</v>
      </c>
      <c r="E45" s="53"/>
      <c r="F45" s="183">
        <v>1</v>
      </c>
      <c r="G45" s="52"/>
      <c r="H45" s="154">
        <f t="shared" si="5"/>
        <v>2400</v>
      </c>
      <c r="I45" s="154">
        <f>'Dados de Entrada'!$K$9</f>
        <v>100</v>
      </c>
      <c r="J45" s="51">
        <f>'Dados de Entrada'!$M$9</f>
        <v>1</v>
      </c>
      <c r="K45" s="50"/>
      <c r="L45" s="38"/>
      <c r="M45" s="48"/>
      <c r="N45" s="159" t="str">
        <f>IFERROR(VLOOKUP(C45,'Custo Hora'!$B$3:$D$75,2,),"")</f>
        <v/>
      </c>
      <c r="O45" s="48"/>
      <c r="P45" s="151"/>
      <c r="Q45" s="151"/>
      <c r="R45" s="49"/>
      <c r="S45" s="48"/>
      <c r="T45" s="38"/>
      <c r="U45" s="38"/>
      <c r="V45" s="47">
        <f>IFERROR((VLOOKUP(C45,'Material Comprado'!$B$2:$E$170,4,FALSE)),"0")</f>
        <v>0.78844000000000003</v>
      </c>
      <c r="W45" s="38">
        <f t="shared" si="1"/>
        <v>0.78844000000000003</v>
      </c>
      <c r="X45" s="46"/>
      <c r="Y45" s="45"/>
      <c r="Z45" s="45"/>
      <c r="AA45" s="44"/>
      <c r="AB45" s="43" t="str">
        <f>IFERROR(((P45*VLOOKUP(C45,'Custo Hora'!$B$3:$D$75,3,)/60)*F45),"0")</f>
        <v>0</v>
      </c>
      <c r="AC45" s="43" t="str">
        <f>IFERROR(((Q45*VLOOKUP(C45,'Custo Hora'!$B$3:$D$75,3,))/(I45/J45)),"0")</f>
        <v>0</v>
      </c>
      <c r="AD45" s="42">
        <f t="shared" si="0"/>
        <v>0.78844000000000003</v>
      </c>
      <c r="AE45" s="41"/>
      <c r="AF45" s="40"/>
      <c r="AG45" s="39"/>
      <c r="AH45" s="38"/>
      <c r="AI45" s="37"/>
      <c r="AJ45" s="37"/>
      <c r="AK45" s="18">
        <f>AD45/$AD$80</f>
        <v>2.6111662578660643E-3</v>
      </c>
    </row>
    <row r="46" spans="1:37" s="24" customFormat="1" ht="11.25" customHeight="1" outlineLevel="1" x14ac:dyDescent="0.2">
      <c r="A46" s="55"/>
      <c r="B46" s="143"/>
      <c r="C46" s="152" t="s">
        <v>225</v>
      </c>
      <c r="D46" s="153" t="str">
        <f>IFERROR(VLOOKUP(C46,'Material Comprado'!$B$4:$E$150,2,),"")</f>
        <v>EIXO ESTRIADO 11 DENTES - MOTOR</v>
      </c>
      <c r="E46" s="53"/>
      <c r="F46" s="183">
        <v>1</v>
      </c>
      <c r="G46" s="52"/>
      <c r="H46" s="154">
        <f t="shared" si="5"/>
        <v>2400</v>
      </c>
      <c r="I46" s="154">
        <f>'Dados de Entrada'!$K$9</f>
        <v>100</v>
      </c>
      <c r="J46" s="51">
        <f>'Dados de Entrada'!$M$9</f>
        <v>1</v>
      </c>
      <c r="K46" s="50"/>
      <c r="L46" s="38"/>
      <c r="M46" s="48"/>
      <c r="N46" s="159" t="str">
        <f>IFERROR(VLOOKUP(C46,'Custo Hora'!$B$3:$D$75,2,),"")</f>
        <v/>
      </c>
      <c r="O46" s="48"/>
      <c r="P46" s="151"/>
      <c r="Q46" s="151"/>
      <c r="R46" s="49"/>
      <c r="S46" s="48"/>
      <c r="T46" s="38"/>
      <c r="U46" s="38"/>
      <c r="V46" s="47">
        <f>IFERROR((VLOOKUP(C46,'Material Comprado'!$B$2:$E$170,4,FALSE)),"0")</f>
        <v>0</v>
      </c>
      <c r="W46" s="38">
        <f t="shared" si="1"/>
        <v>0</v>
      </c>
      <c r="X46" s="46"/>
      <c r="Y46" s="45"/>
      <c r="Z46" s="45"/>
      <c r="AA46" s="44"/>
      <c r="AB46" s="43" t="str">
        <f>IFERROR(((P46*VLOOKUP(C46,'Custo Hora'!$B$3:$D$75,3,)/60)*F46),"0")</f>
        <v>0</v>
      </c>
      <c r="AC46" s="43" t="str">
        <f>IFERROR(((Q46*VLOOKUP(C46,'Custo Hora'!$B$3:$D$75,3,))/(I46/J46)),"0")</f>
        <v>0</v>
      </c>
      <c r="AD46" s="42">
        <f t="shared" si="0"/>
        <v>0</v>
      </c>
      <c r="AE46" s="41"/>
      <c r="AF46" s="40"/>
      <c r="AG46" s="39"/>
      <c r="AH46" s="38"/>
      <c r="AI46" s="37"/>
      <c r="AJ46" s="37"/>
      <c r="AK46" s="18">
        <f>AD46/$AD$80</f>
        <v>0</v>
      </c>
    </row>
    <row r="47" spans="1:37" s="24" customFormat="1" ht="11.25" customHeight="1" outlineLevel="1" x14ac:dyDescent="0.2">
      <c r="A47" s="55"/>
      <c r="B47" s="143"/>
      <c r="C47" s="152" t="s">
        <v>108</v>
      </c>
      <c r="D47" s="153" t="str">
        <f>IFERROR(VLOOKUP(C47,'Material Comprado'!$B$4:$E$150,2,),"")</f>
        <v/>
      </c>
      <c r="E47" s="53"/>
      <c r="F47" s="183">
        <v>1</v>
      </c>
      <c r="G47" s="52"/>
      <c r="H47" s="154">
        <f t="shared" si="5"/>
        <v>2400</v>
      </c>
      <c r="I47" s="154">
        <f>'Dados de Entrada'!$K$9</f>
        <v>100</v>
      </c>
      <c r="J47" s="51">
        <f>'Dados de Entrada'!$M$9</f>
        <v>1</v>
      </c>
      <c r="K47" s="50"/>
      <c r="L47" s="38"/>
      <c r="M47" s="48"/>
      <c r="N47" s="57" t="str">
        <f>IFERROR(VLOOKUP(C47,'Custo Hora'!$B$3:$D$75,2,),"")</f>
        <v>REZ001 - R.CNC.C.50.01 RETIFIC</v>
      </c>
      <c r="O47" s="48"/>
      <c r="P47" s="156">
        <v>2</v>
      </c>
      <c r="Q47" s="156">
        <v>0.5</v>
      </c>
      <c r="R47" s="49"/>
      <c r="S47" s="48"/>
      <c r="T47" s="38"/>
      <c r="U47" s="38"/>
      <c r="V47" s="47" t="str">
        <f>IFERROR((VLOOKUP(C47,'Material Comprado'!$B$2:$E$170,4,FALSE)),"0")</f>
        <v>0</v>
      </c>
      <c r="W47" s="38">
        <f t="shared" si="1"/>
        <v>0</v>
      </c>
      <c r="X47" s="46"/>
      <c r="Y47" s="45"/>
      <c r="Z47" s="45"/>
      <c r="AA47" s="44"/>
      <c r="AB47" s="43">
        <f>IFERROR(((P47*VLOOKUP(C47,'Custo Hora'!$B$3:$D$75,3,)/60)*F47),"0")</f>
        <v>2.6666666666666665</v>
      </c>
      <c r="AC47" s="43">
        <f>IFERROR(((Q47*VLOOKUP(C47,'Custo Hora'!$B$3:$D$75,3,))/(I47/J47)),"0")</f>
        <v>0.4</v>
      </c>
      <c r="AD47" s="42">
        <f t="shared" si="0"/>
        <v>3.0666666666666664</v>
      </c>
      <c r="AE47" s="41"/>
      <c r="AF47" s="40"/>
      <c r="AG47" s="39"/>
      <c r="AH47" s="38"/>
      <c r="AI47" s="37"/>
      <c r="AJ47" s="37"/>
      <c r="AK47" s="18">
        <f>AD47/$AD$80</f>
        <v>1.0156228151948908E-2</v>
      </c>
    </row>
    <row r="48" spans="1:37" s="24" customFormat="1" ht="11.25" customHeight="1" outlineLevel="1" x14ac:dyDescent="0.2">
      <c r="A48" s="55"/>
      <c r="B48" s="143"/>
      <c r="C48" s="152" t="s">
        <v>108</v>
      </c>
      <c r="D48" s="153" t="str">
        <f>IFERROR(VLOOKUP(C48,'Material Comprado'!$B$4:$E$150,2,),"")</f>
        <v/>
      </c>
      <c r="E48" s="53"/>
      <c r="F48" s="183">
        <v>1</v>
      </c>
      <c r="G48" s="52"/>
      <c r="H48" s="154">
        <f t="shared" si="5"/>
        <v>2400</v>
      </c>
      <c r="I48" s="154">
        <f>'Dados de Entrada'!$K$9</f>
        <v>100</v>
      </c>
      <c r="J48" s="51">
        <f>'Dados de Entrada'!$M$9</f>
        <v>1</v>
      </c>
      <c r="K48" s="50"/>
      <c r="L48" s="38"/>
      <c r="M48" s="48"/>
      <c r="N48" s="57" t="str">
        <f>IFERROR(VLOOKUP(C48,'Custo Hora'!$B$3:$D$75,2,),"")</f>
        <v>REZ001 - R.CNC.C.50.01 RETIFIC</v>
      </c>
      <c r="O48" s="48"/>
      <c r="P48" s="156">
        <v>1.5</v>
      </c>
      <c r="Q48" s="156">
        <v>0.5</v>
      </c>
      <c r="R48" s="49"/>
      <c r="S48" s="48"/>
      <c r="T48" s="38"/>
      <c r="U48" s="38"/>
      <c r="V48" s="47" t="str">
        <f>IFERROR((VLOOKUP(C48,'Material Comprado'!$B$2:$E$170,4,FALSE)),"0")</f>
        <v>0</v>
      </c>
      <c r="W48" s="38">
        <f t="shared" si="1"/>
        <v>0</v>
      </c>
      <c r="X48" s="46"/>
      <c r="Y48" s="45"/>
      <c r="Z48" s="45"/>
      <c r="AA48" s="44"/>
      <c r="AB48" s="43">
        <f>IFERROR(((P48*VLOOKUP(C48,'Custo Hora'!$B$3:$D$75,3,)/60)*F48),"0")</f>
        <v>2</v>
      </c>
      <c r="AC48" s="43">
        <f>IFERROR(((Q48*VLOOKUP(C48,'Custo Hora'!$B$3:$D$75,3,))/(I48/J48)),"0")</f>
        <v>0.4</v>
      </c>
      <c r="AD48" s="42">
        <f t="shared" si="0"/>
        <v>2.4</v>
      </c>
      <c r="AE48" s="41"/>
      <c r="AF48" s="40"/>
      <c r="AG48" s="39"/>
      <c r="AH48" s="38"/>
      <c r="AI48" s="37"/>
      <c r="AJ48" s="37"/>
      <c r="AK48" s="18">
        <f>AD48/$AD$80</f>
        <v>7.9483524667426243E-3</v>
      </c>
    </row>
    <row r="49" spans="1:37" s="24" customFormat="1" ht="11.25" customHeight="1" outlineLevel="1" x14ac:dyDescent="0.2">
      <c r="A49" s="55"/>
      <c r="B49" s="143"/>
      <c r="C49" s="152" t="s">
        <v>110</v>
      </c>
      <c r="D49" s="153" t="str">
        <f>IFERROR(VLOOKUP(C49,'Material Comprado'!$B$4:$E$150,2,),"")</f>
        <v/>
      </c>
      <c r="E49" s="53"/>
      <c r="F49" s="183">
        <v>1</v>
      </c>
      <c r="G49" s="52"/>
      <c r="H49" s="154">
        <f t="shared" si="5"/>
        <v>2400</v>
      </c>
      <c r="I49" s="154">
        <f>'Dados de Entrada'!$K$9</f>
        <v>100</v>
      </c>
      <c r="J49" s="51">
        <f>'Dados de Entrada'!$M$9</f>
        <v>1</v>
      </c>
      <c r="K49" s="50"/>
      <c r="L49" s="38"/>
      <c r="M49" s="48"/>
      <c r="N49" s="57" t="str">
        <f>IFERROR(VLOOKUP(C49,'Custo Hora'!$B$3:$D$75,2,),"")</f>
        <v>TOP001 - T.CV.H.11.02 TORNO IM</v>
      </c>
      <c r="O49" s="48"/>
      <c r="P49" s="156">
        <v>2</v>
      </c>
      <c r="Q49" s="156">
        <v>0</v>
      </c>
      <c r="R49" s="49"/>
      <c r="S49" s="48"/>
      <c r="T49" s="38"/>
      <c r="U49" s="38"/>
      <c r="V49" s="47" t="str">
        <f>IFERROR((VLOOKUP(C49,'Material Comprado'!$B$2:$E$170,4,FALSE)),"0")</f>
        <v>0</v>
      </c>
      <c r="W49" s="38">
        <f t="shared" si="1"/>
        <v>0</v>
      </c>
      <c r="X49" s="46"/>
      <c r="Y49" s="45"/>
      <c r="Z49" s="45"/>
      <c r="AA49" s="44"/>
      <c r="AB49" s="43">
        <f>IFERROR(((P49*VLOOKUP(C49,'Custo Hora'!$B$3:$D$75,3,)/60)*F49),"0")</f>
        <v>2.6666666666666665</v>
      </c>
      <c r="AC49" s="43">
        <f>IFERROR(((Q49*VLOOKUP(C49,'Custo Hora'!$B$3:$D$75,3,))/(I49/J49)),"0")</f>
        <v>0</v>
      </c>
      <c r="AD49" s="42">
        <f t="shared" si="0"/>
        <v>2.6666666666666665</v>
      </c>
      <c r="AE49" s="41"/>
      <c r="AF49" s="40"/>
      <c r="AG49" s="39"/>
      <c r="AH49" s="38"/>
      <c r="AI49" s="37"/>
      <c r="AJ49" s="37"/>
      <c r="AK49" s="18">
        <f>AD49/$AD$80</f>
        <v>8.8315027408251371E-3</v>
      </c>
    </row>
    <row r="50" spans="1:37" s="24" customFormat="1" ht="11.25" customHeight="1" outlineLevel="1" x14ac:dyDescent="0.2">
      <c r="A50" s="55"/>
      <c r="B50" s="143"/>
      <c r="C50" s="152" t="s">
        <v>112</v>
      </c>
      <c r="D50" s="153" t="str">
        <f>IFERROR(VLOOKUP(C50,'Material Comprado'!$B$4:$E$150,2,),"")</f>
        <v/>
      </c>
      <c r="E50" s="53"/>
      <c r="F50" s="183">
        <v>1</v>
      </c>
      <c r="G50" s="52"/>
      <c r="H50" s="154">
        <f t="shared" si="5"/>
        <v>2400</v>
      </c>
      <c r="I50" s="154">
        <f>'Dados de Entrada'!$K$9</f>
        <v>100</v>
      </c>
      <c r="J50" s="51">
        <f>'Dados de Entrada'!$M$9</f>
        <v>1</v>
      </c>
      <c r="K50" s="50"/>
      <c r="L50" s="38"/>
      <c r="M50" s="48"/>
      <c r="N50" s="57" t="str">
        <f>IFERROR(VLOOKUP(C50,'Custo Hora'!$B$3:$D$75,2,),"")</f>
        <v xml:space="preserve">RET002 - RETIFICA CONV FINISH SUPFINA         </v>
      </c>
      <c r="O50" s="48"/>
      <c r="P50" s="156">
        <v>1.5</v>
      </c>
      <c r="Q50" s="156">
        <v>0</v>
      </c>
      <c r="R50" s="49"/>
      <c r="S50" s="48"/>
      <c r="T50" s="38"/>
      <c r="U50" s="38"/>
      <c r="V50" s="47" t="str">
        <f>IFERROR((VLOOKUP(C50,'Material Comprado'!$B$2:$E$170,4,FALSE)),"0")</f>
        <v>0</v>
      </c>
      <c r="W50" s="38">
        <f t="shared" si="1"/>
        <v>0</v>
      </c>
      <c r="X50" s="46"/>
      <c r="Y50" s="45"/>
      <c r="Z50" s="45"/>
      <c r="AA50" s="44"/>
      <c r="AB50" s="43">
        <f>IFERROR(((P50*VLOOKUP(C50,'Custo Hora'!$B$3:$D$75,3,)/60)*F50),"0")</f>
        <v>2</v>
      </c>
      <c r="AC50" s="43">
        <f>IFERROR(((Q50*VLOOKUP(C50,'Custo Hora'!$B$3:$D$75,3,))/(I50/J50)),"0")</f>
        <v>0</v>
      </c>
      <c r="AD50" s="42">
        <f t="shared" si="0"/>
        <v>2</v>
      </c>
      <c r="AE50" s="41"/>
      <c r="AF50" s="40"/>
      <c r="AG50" s="39"/>
      <c r="AH50" s="38"/>
      <c r="AI50" s="37"/>
      <c r="AJ50" s="37"/>
      <c r="AK50" s="18">
        <f>AD50/$AD$80</f>
        <v>6.6236270556188533E-3</v>
      </c>
    </row>
    <row r="51" spans="1:37" s="24" customFormat="1" ht="11.25" customHeight="1" outlineLevel="1" x14ac:dyDescent="0.2">
      <c r="A51" s="55"/>
      <c r="B51" s="143"/>
      <c r="C51" s="152" t="s">
        <v>226</v>
      </c>
      <c r="D51" s="153" t="str">
        <f>IFERROR(VLOOKUP(C51,'Material Comprado'!$B$4:$E$150,2,),"")</f>
        <v xml:space="preserve">EIXO ESTRIADO 11 DENTES - MOTOR USINADO </v>
      </c>
      <c r="E51" s="53"/>
      <c r="F51" s="183">
        <v>1</v>
      </c>
      <c r="G51" s="52"/>
      <c r="H51" s="154">
        <f t="shared" si="5"/>
        <v>2400</v>
      </c>
      <c r="I51" s="154">
        <f>'Dados de Entrada'!$K$9</f>
        <v>100</v>
      </c>
      <c r="J51" s="51">
        <f>'Dados de Entrada'!$M$9</f>
        <v>1</v>
      </c>
      <c r="K51" s="50"/>
      <c r="L51" s="38"/>
      <c r="M51" s="48"/>
      <c r="N51" s="159" t="str">
        <f>IFERROR(VLOOKUP(C51,'Custo Hora'!$B$3:$D$75,2,),"")</f>
        <v/>
      </c>
      <c r="O51" s="160"/>
      <c r="P51" s="155"/>
      <c r="Q51" s="155"/>
      <c r="R51" s="49"/>
      <c r="S51" s="48"/>
      <c r="T51" s="38"/>
      <c r="U51" s="38"/>
      <c r="V51" s="47">
        <f>IFERROR((VLOOKUP(C51,'Material Comprado'!$B$2:$E$170,4,FALSE)),"0")</f>
        <v>0</v>
      </c>
      <c r="W51" s="38">
        <f t="shared" si="1"/>
        <v>0</v>
      </c>
      <c r="X51" s="46"/>
      <c r="Y51" s="45"/>
      <c r="Z51" s="45"/>
      <c r="AA51" s="44"/>
      <c r="AB51" s="43" t="str">
        <f>IFERROR(((P51*VLOOKUP(C51,'Custo Hora'!$B$3:$D$75,3,)/60)*F51),"0")</f>
        <v>0</v>
      </c>
      <c r="AC51" s="43" t="str">
        <f>IFERROR(((Q51*VLOOKUP(C51,'Custo Hora'!$B$3:$D$75,3,))/(I51/J51)),"0")</f>
        <v>0</v>
      </c>
      <c r="AD51" s="42">
        <f t="shared" si="0"/>
        <v>0</v>
      </c>
      <c r="AE51" s="41"/>
      <c r="AF51" s="40"/>
      <c r="AG51" s="39"/>
      <c r="AH51" s="38"/>
      <c r="AI51" s="37"/>
      <c r="AJ51" s="37"/>
      <c r="AK51" s="18">
        <f>AD51/$AD$80</f>
        <v>0</v>
      </c>
    </row>
    <row r="52" spans="1:37" s="24" customFormat="1" ht="11.25" customHeight="1" outlineLevel="1" x14ac:dyDescent="0.2">
      <c r="A52" s="55"/>
      <c r="B52" s="143"/>
      <c r="C52" s="157" t="s">
        <v>173</v>
      </c>
      <c r="D52" s="153" t="str">
        <f>IFERROR(VLOOKUP(C52,'Material Comprado'!$B$4:$E$150,2,),"")</f>
        <v/>
      </c>
      <c r="E52" s="53"/>
      <c r="F52" s="183">
        <v>1</v>
      </c>
      <c r="G52" s="52"/>
      <c r="H52" s="154">
        <f t="shared" si="5"/>
        <v>2400</v>
      </c>
      <c r="I52" s="154">
        <f>'Dados de Entrada'!$K$9</f>
        <v>100</v>
      </c>
      <c r="J52" s="51">
        <f>'Dados de Entrada'!$M$9</f>
        <v>1</v>
      </c>
      <c r="K52" s="50"/>
      <c r="L52" s="38"/>
      <c r="M52" s="48"/>
      <c r="N52" s="57" t="str">
        <f>IFERROR(VLOOKUP(C52,'Custo Hora'!$B$3:$D$75,2,),"")</f>
        <v xml:space="preserve">TOH003 - T.CNC.H.10.23 TORNO HYUNDAY 3 SKT15               </v>
      </c>
      <c r="O52" s="48"/>
      <c r="P52" s="156">
        <v>3</v>
      </c>
      <c r="Q52" s="156">
        <v>0.5</v>
      </c>
      <c r="R52" s="49"/>
      <c r="S52" s="48"/>
      <c r="T52" s="38"/>
      <c r="U52" s="38"/>
      <c r="V52" s="47" t="str">
        <f>IFERROR((VLOOKUP(C52,'Material Comprado'!$B$2:$E$170,4,FALSE)),"0")</f>
        <v>0</v>
      </c>
      <c r="W52" s="38">
        <f t="shared" si="1"/>
        <v>0</v>
      </c>
      <c r="X52" s="46"/>
      <c r="Y52" s="45"/>
      <c r="Z52" s="45"/>
      <c r="AA52" s="44"/>
      <c r="AB52" s="43">
        <f>IFERROR(((P52*VLOOKUP(C52,'Custo Hora'!$B$3:$D$75,3,)/60)*F52),"0")</f>
        <v>4</v>
      </c>
      <c r="AC52" s="43">
        <f>IFERROR(((Q52*VLOOKUP(C52,'Custo Hora'!$B$3:$D$75,3,))/(I52/J52)),"0")</f>
        <v>0.4</v>
      </c>
      <c r="AD52" s="42">
        <f t="shared" si="0"/>
        <v>4.4000000000000004</v>
      </c>
      <c r="AE52" s="41"/>
      <c r="AF52" s="40"/>
      <c r="AG52" s="39"/>
      <c r="AH52" s="38"/>
      <c r="AI52" s="37"/>
      <c r="AJ52" s="37"/>
      <c r="AK52" s="18">
        <f>AD52/$AD$80</f>
        <v>1.4571979522361478E-2</v>
      </c>
    </row>
    <row r="53" spans="1:37" s="24" customFormat="1" ht="11.25" customHeight="1" outlineLevel="1" x14ac:dyDescent="0.2">
      <c r="A53" s="55"/>
      <c r="B53" s="143"/>
      <c r="C53" s="152" t="s">
        <v>172</v>
      </c>
      <c r="D53" s="153" t="str">
        <f>IFERROR(VLOOKUP(C53,'Material Comprado'!$B$4:$E$150,2,),"")</f>
        <v/>
      </c>
      <c r="E53" s="53"/>
      <c r="F53" s="183">
        <v>1</v>
      </c>
      <c r="G53" s="52"/>
      <c r="H53" s="154">
        <f t="shared" si="5"/>
        <v>2400</v>
      </c>
      <c r="I53" s="154">
        <f>'Dados de Entrada'!$K$9</f>
        <v>100</v>
      </c>
      <c r="J53" s="51">
        <f>'Dados de Entrada'!$M$9</f>
        <v>1</v>
      </c>
      <c r="K53" s="50"/>
      <c r="L53" s="38"/>
      <c r="M53" s="48"/>
      <c r="N53" s="57" t="str">
        <f>IFERROR(VLOOKUP(C53,'Custo Hora'!$B$3:$D$75,2,),"")</f>
        <v xml:space="preserve">TOH002 - T.CNC.H.10.22 TORNO HYUNDAY 2 HIT-8               </v>
      </c>
      <c r="O53" s="48"/>
      <c r="P53" s="156">
        <v>1.2</v>
      </c>
      <c r="Q53" s="156">
        <v>0.5</v>
      </c>
      <c r="R53" s="49"/>
      <c r="S53" s="48"/>
      <c r="T53" s="38"/>
      <c r="U53" s="38"/>
      <c r="V53" s="47" t="str">
        <f>IFERROR((VLOOKUP(C53,'Material Comprado'!$B$2:$E$170,4,FALSE)),"0")</f>
        <v>0</v>
      </c>
      <c r="W53" s="38">
        <f t="shared" si="1"/>
        <v>0</v>
      </c>
      <c r="X53" s="46"/>
      <c r="Y53" s="45"/>
      <c r="Z53" s="45"/>
      <c r="AA53" s="44"/>
      <c r="AB53" s="43">
        <f>IFERROR(((P53*VLOOKUP(C53,'Custo Hora'!$B$3:$D$75,3,)/60)*F53),"0")</f>
        <v>1.6</v>
      </c>
      <c r="AC53" s="43">
        <f>IFERROR(((Q53*VLOOKUP(C53,'Custo Hora'!$B$3:$D$75,3,))/(I53/J53)),"0")</f>
        <v>0.4</v>
      </c>
      <c r="AD53" s="42">
        <f t="shared" si="0"/>
        <v>2</v>
      </c>
      <c r="AE53" s="41"/>
      <c r="AF53" s="40"/>
      <c r="AG53" s="39"/>
      <c r="AH53" s="38"/>
      <c r="AI53" s="37"/>
      <c r="AJ53" s="37"/>
      <c r="AK53" s="18">
        <f>AD53/$AD$80</f>
        <v>6.6236270556188533E-3</v>
      </c>
    </row>
    <row r="54" spans="1:37" s="24" customFormat="1" ht="11.25" customHeight="1" outlineLevel="1" x14ac:dyDescent="0.2">
      <c r="A54" s="55"/>
      <c r="B54" s="143"/>
      <c r="C54" s="152" t="s">
        <v>182</v>
      </c>
      <c r="D54" s="153" t="str">
        <f>IFERROR(VLOOKUP(C54,'Material Comprado'!$B$4:$E$150,2,),"")</f>
        <v/>
      </c>
      <c r="E54" s="53"/>
      <c r="F54" s="183">
        <v>1</v>
      </c>
      <c r="G54" s="52"/>
      <c r="H54" s="154">
        <f t="shared" si="5"/>
        <v>2400</v>
      </c>
      <c r="I54" s="154">
        <f>'Dados de Entrada'!$K$9</f>
        <v>100</v>
      </c>
      <c r="J54" s="51">
        <f>'Dados de Entrada'!$M$9</f>
        <v>1</v>
      </c>
      <c r="K54" s="50"/>
      <c r="L54" s="38"/>
      <c r="M54" s="48"/>
      <c r="N54" s="57" t="str">
        <f>IFERROR(VLOOKUP(C54,'Custo Hora'!$B$3:$D$75,2,),"")</f>
        <v xml:space="preserve">GEP001 - G.CNC.V.20.02 GERADORA CNC PFAUTER FAVORIT        </v>
      </c>
      <c r="O54" s="48"/>
      <c r="P54" s="156">
        <v>1.25</v>
      </c>
      <c r="Q54" s="156">
        <v>0.5</v>
      </c>
      <c r="R54" s="49"/>
      <c r="S54" s="48"/>
      <c r="T54" s="38"/>
      <c r="U54" s="38"/>
      <c r="V54" s="47" t="str">
        <f>IFERROR((VLOOKUP(C54,'Material Comprado'!$B$2:$E$170,4,FALSE)),"0")</f>
        <v>0</v>
      </c>
      <c r="W54" s="38">
        <f t="shared" si="1"/>
        <v>0</v>
      </c>
      <c r="X54" s="46"/>
      <c r="Y54" s="45"/>
      <c r="Z54" s="45"/>
      <c r="AA54" s="44"/>
      <c r="AB54" s="43">
        <f>IFERROR(((P54*VLOOKUP(C54,'Custo Hora'!$B$3:$D$75,3,)/60)*F54),"0")</f>
        <v>2.0833333333333335</v>
      </c>
      <c r="AC54" s="43">
        <f>IFERROR(((Q54*VLOOKUP(C54,'Custo Hora'!$B$3:$D$75,3,))/(I54/J54)),"0")</f>
        <v>0.5</v>
      </c>
      <c r="AD54" s="42">
        <f t="shared" si="0"/>
        <v>2.5833333333333335</v>
      </c>
      <c r="AE54" s="41"/>
      <c r="AF54" s="40"/>
      <c r="AG54" s="39"/>
      <c r="AH54" s="38"/>
      <c r="AI54" s="37"/>
      <c r="AJ54" s="37"/>
      <c r="AK54" s="18">
        <f>AD54/$AD$80</f>
        <v>8.5555182801743523E-3</v>
      </c>
    </row>
    <row r="55" spans="1:37" s="24" customFormat="1" ht="11.25" customHeight="1" outlineLevel="1" x14ac:dyDescent="0.2">
      <c r="A55" s="55"/>
      <c r="B55" s="143"/>
      <c r="C55" s="152" t="s">
        <v>115</v>
      </c>
      <c r="D55" s="153" t="str">
        <f>IFERROR(VLOOKUP(C55,'Material Comprado'!$B$4:$E$150,2,),"")</f>
        <v/>
      </c>
      <c r="E55" s="53"/>
      <c r="F55" s="183">
        <v>1</v>
      </c>
      <c r="G55" s="52"/>
      <c r="H55" s="154">
        <f t="shared" si="5"/>
        <v>2400</v>
      </c>
      <c r="I55" s="154">
        <f>'Dados de Entrada'!$K$9</f>
        <v>100</v>
      </c>
      <c r="J55" s="51">
        <f>'Dados de Entrada'!$M$9</f>
        <v>1</v>
      </c>
      <c r="K55" s="50"/>
      <c r="L55" s="38"/>
      <c r="M55" s="48"/>
      <c r="N55" s="57" t="str">
        <f>IFERROR(VLOOKUP(C55,'Custo Hora'!$B$3:$D$75,2,),"")</f>
        <v xml:space="preserve">RET010 - RETÍFICA CONVENCIONAL SHAVING HURT </v>
      </c>
      <c r="O55" s="48"/>
      <c r="P55" s="156">
        <v>1.5</v>
      </c>
      <c r="Q55" s="156">
        <v>0.5</v>
      </c>
      <c r="R55" s="49"/>
      <c r="S55" s="48"/>
      <c r="T55" s="38"/>
      <c r="U55" s="38"/>
      <c r="V55" s="47" t="str">
        <f>IFERROR((VLOOKUP(C55,'Material Comprado'!$B$2:$E$170,4,FALSE)),"0")</f>
        <v>0</v>
      </c>
      <c r="W55" s="38">
        <f t="shared" si="1"/>
        <v>0</v>
      </c>
      <c r="X55" s="46"/>
      <c r="Y55" s="45"/>
      <c r="Z55" s="45"/>
      <c r="AA55" s="44"/>
      <c r="AB55" s="43">
        <f>IFERROR(((P55*VLOOKUP(C55,'Custo Hora'!$B$3:$D$75,3,)/60)*F55),"0")</f>
        <v>2</v>
      </c>
      <c r="AC55" s="43">
        <f>IFERROR(((Q55*VLOOKUP(C55,'Custo Hora'!$B$3:$D$75,3,))/(I55/J55)),"0")</f>
        <v>0.4</v>
      </c>
      <c r="AD55" s="42">
        <f t="shared" si="0"/>
        <v>2.4</v>
      </c>
      <c r="AE55" s="41"/>
      <c r="AF55" s="40"/>
      <c r="AG55" s="39"/>
      <c r="AH55" s="38"/>
      <c r="AI55" s="37"/>
      <c r="AJ55" s="37"/>
      <c r="AK55" s="18">
        <f>AD55/$AD$80</f>
        <v>7.9483524667426243E-3</v>
      </c>
    </row>
    <row r="56" spans="1:37" s="24" customFormat="1" ht="11.25" customHeight="1" outlineLevel="1" x14ac:dyDescent="0.2">
      <c r="A56" s="55"/>
      <c r="B56" s="143"/>
      <c r="C56" s="152" t="s">
        <v>37</v>
      </c>
      <c r="D56" s="153" t="str">
        <f>IFERROR(VLOOKUP(C56,'Material Comprado'!$B$4:$E$150,2,),"")</f>
        <v/>
      </c>
      <c r="E56" s="53"/>
      <c r="F56" s="183">
        <v>1</v>
      </c>
      <c r="G56" s="52"/>
      <c r="H56" s="154">
        <f t="shared" si="5"/>
        <v>2400</v>
      </c>
      <c r="I56" s="154">
        <f>'Dados de Entrada'!$K$9</f>
        <v>100</v>
      </c>
      <c r="J56" s="51">
        <f>'Dados de Entrada'!$M$9</f>
        <v>1</v>
      </c>
      <c r="K56" s="50"/>
      <c r="L56" s="38"/>
      <c r="M56" s="48"/>
      <c r="N56" s="57" t="str">
        <f>IFERROR(VLOOKUP(C56,'Custo Hora'!$B$3:$D$75,2,),"")</f>
        <v>FRF003 - F.CNC.V.20.08 FRESADORA FANUC ROBODRILL 3</v>
      </c>
      <c r="O56" s="48"/>
      <c r="P56" s="156">
        <v>1.75</v>
      </c>
      <c r="Q56" s="156">
        <v>1</v>
      </c>
      <c r="R56" s="49"/>
      <c r="S56" s="48"/>
      <c r="T56" s="38"/>
      <c r="U56" s="38"/>
      <c r="V56" s="47" t="str">
        <f>IFERROR((VLOOKUP(C56,'Material Comprado'!$B$2:$E$170,4,FALSE)),"0")</f>
        <v>0</v>
      </c>
      <c r="W56" s="38">
        <f t="shared" si="1"/>
        <v>0</v>
      </c>
      <c r="X56" s="46"/>
      <c r="Y56" s="45"/>
      <c r="Z56" s="45"/>
      <c r="AA56" s="44"/>
      <c r="AB56" s="43">
        <f>IFERROR(((P56*VLOOKUP(C56,'Custo Hora'!$B$3:$D$75,3,)/60)*F56),"0")</f>
        <v>2.9166666666666665</v>
      </c>
      <c r="AC56" s="43">
        <f>IFERROR(((Q56*VLOOKUP(C56,'Custo Hora'!$B$3:$D$75,3,))/(I56/J56)),"0")</f>
        <v>1</v>
      </c>
      <c r="AD56" s="42">
        <f t="shared" si="0"/>
        <v>3.9166666666666665</v>
      </c>
      <c r="AE56" s="41"/>
      <c r="AF56" s="40"/>
      <c r="AG56" s="39"/>
      <c r="AH56" s="38"/>
      <c r="AI56" s="37"/>
      <c r="AJ56" s="37"/>
      <c r="AK56" s="18">
        <f>AD56/$AD$80</f>
        <v>1.297126965058692E-2</v>
      </c>
    </row>
    <row r="57" spans="1:37" s="24" customFormat="1" ht="11.25" customHeight="1" outlineLevel="1" x14ac:dyDescent="0.2">
      <c r="A57" s="55"/>
      <c r="B57" s="143"/>
      <c r="C57" s="179" t="s">
        <v>195</v>
      </c>
      <c r="D57" s="153" t="str">
        <f>IFERROR(VLOOKUP(C57,'Material Comprado'!$B$4:$E$150,2,),"")</f>
        <v>ACO RED LAM 20MNCR5  Ø41,27 X</v>
      </c>
      <c r="E57" s="53"/>
      <c r="F57" s="183">
        <v>1</v>
      </c>
      <c r="G57" s="52"/>
      <c r="H57" s="154">
        <f t="shared" si="5"/>
        <v>2400</v>
      </c>
      <c r="I57" s="154">
        <f>'Dados de Entrada'!$K$9</f>
        <v>100</v>
      </c>
      <c r="J57" s="51">
        <f>'Dados de Entrada'!$M$9</f>
        <v>1</v>
      </c>
      <c r="K57" s="50"/>
      <c r="L57" s="38"/>
      <c r="M57" s="48"/>
      <c r="N57" s="159" t="str">
        <f>IFERROR(VLOOKUP(C57,'Custo Hora'!$B$3:$D$75,2,),"")</f>
        <v/>
      </c>
      <c r="O57" s="48"/>
      <c r="P57" s="151"/>
      <c r="Q57" s="151"/>
      <c r="R57" s="49"/>
      <c r="S57" s="48"/>
      <c r="T57" s="38"/>
      <c r="U57" s="38"/>
      <c r="V57" s="47">
        <f>IFERROR((VLOOKUP(C57,'Material Comprado'!$B$2:$E$170,4,FALSE)),"0")</f>
        <v>6.8137499999999998</v>
      </c>
      <c r="W57" s="38">
        <f t="shared" si="1"/>
        <v>6.8137499999999998</v>
      </c>
      <c r="X57" s="46"/>
      <c r="Y57" s="45"/>
      <c r="Z57" s="45"/>
      <c r="AA57" s="44"/>
      <c r="AB57" s="43" t="str">
        <f>IFERROR(((P57*VLOOKUP(C57,'Custo Hora'!$B$3:$D$75,3,)/60)*F57),"0")</f>
        <v>0</v>
      </c>
      <c r="AC57" s="43" t="str">
        <f>IFERROR(((Q57*VLOOKUP(C57,'Custo Hora'!$B$3:$D$75,3,))/(I57/J57)),"0")</f>
        <v>0</v>
      </c>
      <c r="AD57" s="42">
        <f t="shared" si="0"/>
        <v>6.8137499999999998</v>
      </c>
      <c r="AE57" s="41"/>
      <c r="AF57" s="40"/>
      <c r="AG57" s="39"/>
      <c r="AH57" s="38"/>
      <c r="AI57" s="37"/>
      <c r="AJ57" s="37"/>
      <c r="AK57" s="18">
        <f>AD57/$AD$80</f>
        <v>2.256586942511148E-2</v>
      </c>
    </row>
    <row r="58" spans="1:37" s="24" customFormat="1" ht="11.25" customHeight="1" outlineLevel="1" x14ac:dyDescent="0.2">
      <c r="A58" s="55"/>
      <c r="B58" s="143"/>
      <c r="C58" s="152" t="s">
        <v>229</v>
      </c>
      <c r="D58" s="153" t="str">
        <f>IFERROR(VLOOKUP(C58,'Material Comprado'!$B$4:$E$150,2,),"")</f>
        <v>CEMENTADO - EIXO M11 - MOTOR</v>
      </c>
      <c r="E58" s="53"/>
      <c r="F58" s="183">
        <v>1</v>
      </c>
      <c r="G58" s="52"/>
      <c r="H58" s="154">
        <f t="shared" si="5"/>
        <v>2400</v>
      </c>
      <c r="I58" s="154">
        <f>'Dados de Entrada'!$K$9</f>
        <v>100</v>
      </c>
      <c r="J58" s="51">
        <f>'Dados de Entrada'!$M$9</f>
        <v>1</v>
      </c>
      <c r="K58" s="50"/>
      <c r="L58" s="38"/>
      <c r="M58" s="48"/>
      <c r="N58" s="159" t="str">
        <f>IFERROR(VLOOKUP(C58,'Custo Hora'!$B$3:$D$75,2,),"")</f>
        <v/>
      </c>
      <c r="O58" s="48"/>
      <c r="P58" s="151"/>
      <c r="Q58" s="151"/>
      <c r="R58" s="49"/>
      <c r="S58" s="48"/>
      <c r="T58" s="38"/>
      <c r="U58" s="38"/>
      <c r="V58" s="47">
        <f>IFERROR((VLOOKUP(C58,'Material Comprado'!$B$2:$E$170,4,FALSE)),"0")</f>
        <v>1.5</v>
      </c>
      <c r="W58" s="38">
        <f t="shared" si="1"/>
        <v>1.5</v>
      </c>
      <c r="X58" s="46"/>
      <c r="Y58" s="45"/>
      <c r="Z58" s="45"/>
      <c r="AA58" s="44"/>
      <c r="AB58" s="43" t="str">
        <f>IFERROR(((P58*VLOOKUP(C58,'Custo Hora'!$B$3:$D$75,3,)/60)*F58),"0")</f>
        <v>0</v>
      </c>
      <c r="AC58" s="43" t="str">
        <f>IFERROR(((Q58*VLOOKUP(C58,'Custo Hora'!$B$3:$D$75,3,))/(I58/J58)),"0")</f>
        <v>0</v>
      </c>
      <c r="AD58" s="42">
        <f t="shared" si="0"/>
        <v>1.5</v>
      </c>
      <c r="AE58" s="41"/>
      <c r="AF58" s="40"/>
      <c r="AG58" s="39"/>
      <c r="AH58" s="38"/>
      <c r="AI58" s="37"/>
      <c r="AJ58" s="37"/>
      <c r="AK58" s="18">
        <f>AD58/$AD$80</f>
        <v>4.9677202917141399E-3</v>
      </c>
    </row>
    <row r="59" spans="1:37" s="24" customFormat="1" ht="11.25" customHeight="1" outlineLevel="1" x14ac:dyDescent="0.2">
      <c r="A59" s="55"/>
      <c r="B59" s="143"/>
      <c r="C59" s="152">
        <v>8890001010</v>
      </c>
      <c r="D59" s="153" t="str">
        <f>IFERROR(VLOOKUP(C59,'Material Comprado'!$B$4:$E$150,2,),"")</f>
        <v>PARAFUSO SEXTAVADO - M10X1,5X8</v>
      </c>
      <c r="E59" s="53"/>
      <c r="F59" s="183">
        <v>4</v>
      </c>
      <c r="G59" s="52"/>
      <c r="H59" s="154">
        <f t="shared" si="5"/>
        <v>2400</v>
      </c>
      <c r="I59" s="154">
        <f>'Dados de Entrada'!$K$9</f>
        <v>100</v>
      </c>
      <c r="J59" s="51">
        <f>'Dados de Entrada'!$M$9</f>
        <v>1</v>
      </c>
      <c r="K59" s="50"/>
      <c r="L59" s="38"/>
      <c r="M59" s="48"/>
      <c r="N59" s="159" t="str">
        <f>IFERROR(VLOOKUP(C59,'Custo Hora'!$B$3:$D$75,2,),"")</f>
        <v/>
      </c>
      <c r="O59" s="48"/>
      <c r="P59" s="151"/>
      <c r="Q59" s="151"/>
      <c r="R59" s="49"/>
      <c r="S59" s="48"/>
      <c r="T59" s="38"/>
      <c r="U59" s="38"/>
      <c r="V59" s="47">
        <f>IFERROR((VLOOKUP(C59,'Material Comprado'!$B$2:$E$170,4,FALSE)),"0")</f>
        <v>0.58148</v>
      </c>
      <c r="W59" s="38">
        <f t="shared" si="1"/>
        <v>2.32592</v>
      </c>
      <c r="X59" s="46"/>
      <c r="Y59" s="45"/>
      <c r="Z59" s="45"/>
      <c r="AA59" s="44"/>
      <c r="AB59" s="43" t="str">
        <f>IFERROR(((P59*VLOOKUP(C59,'Custo Hora'!$B$3:$D$75,3,)/60)*F59),"0")</f>
        <v>0</v>
      </c>
      <c r="AC59" s="43" t="str">
        <f>IFERROR(((Q59*VLOOKUP(C59,'Custo Hora'!$B$3:$D$75,3,))/(I59/J59)),"0")</f>
        <v>0</v>
      </c>
      <c r="AD59" s="42">
        <f t="shared" si="0"/>
        <v>2.32592</v>
      </c>
      <c r="AE59" s="41"/>
      <c r="AF59" s="40"/>
      <c r="AG59" s="39"/>
      <c r="AH59" s="38"/>
      <c r="AI59" s="37"/>
      <c r="AJ59" s="37"/>
      <c r="AK59" s="18">
        <f>AD59/$AD$80</f>
        <v>7.7030133206025019E-3</v>
      </c>
    </row>
    <row r="60" spans="1:37" s="24" customFormat="1" ht="11.25" customHeight="1" outlineLevel="1" x14ac:dyDescent="0.2">
      <c r="A60" s="55"/>
      <c r="B60" s="143"/>
      <c r="C60" s="152">
        <v>8890013003</v>
      </c>
      <c r="D60" s="153" t="str">
        <f>IFERROR(VLOOKUP(C60,'Material Comprado'!$B$4:$E$150,2,),"")</f>
        <v>ARRUELA DE PRESSAO M10 - CLASS</v>
      </c>
      <c r="E60" s="53"/>
      <c r="F60" s="183">
        <v>4</v>
      </c>
      <c r="G60" s="52"/>
      <c r="H60" s="154">
        <f t="shared" si="5"/>
        <v>2400</v>
      </c>
      <c r="I60" s="154">
        <f>'Dados de Entrada'!$K$9</f>
        <v>100</v>
      </c>
      <c r="J60" s="51">
        <f>'Dados de Entrada'!$M$9</f>
        <v>1</v>
      </c>
      <c r="K60" s="50"/>
      <c r="L60" s="38"/>
      <c r="M60" s="48"/>
      <c r="N60" s="159" t="str">
        <f>IFERROR(VLOOKUP(C60,'Custo Hora'!$B$3:$D$75,2,),"")</f>
        <v/>
      </c>
      <c r="O60" s="48"/>
      <c r="P60" s="151"/>
      <c r="Q60" s="151"/>
      <c r="R60" s="49"/>
      <c r="S60" s="48"/>
      <c r="T60" s="38"/>
      <c r="U60" s="38"/>
      <c r="V60" s="47">
        <f>IFERROR((VLOOKUP(C60,'Material Comprado'!$B$2:$E$170,4,FALSE)),"0")</f>
        <v>6.3250000000000001E-2</v>
      </c>
      <c r="W60" s="192">
        <f t="shared" si="1"/>
        <v>0.253</v>
      </c>
      <c r="X60" s="46"/>
      <c r="Y60" s="45"/>
      <c r="Z60" s="45"/>
      <c r="AA60" s="44"/>
      <c r="AB60" s="43" t="str">
        <f>IFERROR(((P60*VLOOKUP(C60,'Custo Hora'!$B$3:$D$75,3,)/60)*F60),"0")</f>
        <v>0</v>
      </c>
      <c r="AC60" s="43" t="str">
        <f>IFERROR(((Q60*VLOOKUP(C60,'Custo Hora'!$B$3:$D$75,3,))/(I60/J60)),"0")</f>
        <v>0</v>
      </c>
      <c r="AD60" s="42">
        <f t="shared" si="0"/>
        <v>0.253</v>
      </c>
      <c r="AE60" s="41"/>
      <c r="AF60" s="40"/>
      <c r="AG60" s="39"/>
      <c r="AH60" s="38"/>
      <c r="AI60" s="37"/>
      <c r="AJ60" s="37"/>
      <c r="AK60" s="18">
        <f>AD60/$AD$80</f>
        <v>8.3788882253578488E-4</v>
      </c>
    </row>
    <row r="61" spans="1:37" s="24" customFormat="1" ht="11.25" customHeight="1" outlineLevel="1" x14ac:dyDescent="0.2">
      <c r="A61" s="55"/>
      <c r="B61" s="143"/>
      <c r="C61" s="178">
        <v>8890013004</v>
      </c>
      <c r="D61" s="153" t="str">
        <f>IFERROR(VLOOKUP(C61,'Material Comprado'!$B$4:$E$150,2,),"")</f>
        <v>ARRUELA DE PRESSAO M12 - CLASS</v>
      </c>
      <c r="E61" s="53"/>
      <c r="F61" s="183">
        <v>1</v>
      </c>
      <c r="G61" s="52"/>
      <c r="H61" s="154">
        <f t="shared" si="5"/>
        <v>2400</v>
      </c>
      <c r="I61" s="154">
        <f>'Dados de Entrada'!$K$9</f>
        <v>100</v>
      </c>
      <c r="J61" s="51">
        <f>'Dados de Entrada'!$M$9</f>
        <v>1</v>
      </c>
      <c r="K61" s="50"/>
      <c r="L61" s="38"/>
      <c r="M61" s="48"/>
      <c r="N61" s="159" t="str">
        <f>IFERROR(VLOOKUP(C61,'Custo Hora'!$B$3:$D$75,2,),"")</f>
        <v/>
      </c>
      <c r="O61" s="48"/>
      <c r="P61" s="151"/>
      <c r="Q61" s="151"/>
      <c r="R61" s="49"/>
      <c r="S61" s="48"/>
      <c r="T61" s="38"/>
      <c r="U61" s="38"/>
      <c r="V61" s="47">
        <f>IFERROR((VLOOKUP(C61,'Material Comprado'!$B$2:$E$170,4,FALSE)),"0")</f>
        <v>7.0000000000000007E-2</v>
      </c>
      <c r="W61" s="192">
        <f t="shared" si="1"/>
        <v>7.0000000000000007E-2</v>
      </c>
      <c r="X61" s="46"/>
      <c r="Y61" s="45"/>
      <c r="Z61" s="45"/>
      <c r="AA61" s="44"/>
      <c r="AB61" s="43" t="str">
        <f>IFERROR(((P61*VLOOKUP(C61,'Custo Hora'!$B$3:$D$75,3,)/60)*F61),"0")</f>
        <v>0</v>
      </c>
      <c r="AC61" s="43" t="str">
        <f>IFERROR(((Q61*VLOOKUP(C61,'Custo Hora'!$B$3:$D$75,3,))/(I61/J61)),"0")</f>
        <v>0</v>
      </c>
      <c r="AD61" s="42">
        <f t="shared" si="0"/>
        <v>7.0000000000000007E-2</v>
      </c>
      <c r="AE61" s="41"/>
      <c r="AF61" s="40"/>
      <c r="AG61" s="39"/>
      <c r="AH61" s="38"/>
      <c r="AI61" s="37"/>
      <c r="AJ61" s="37"/>
      <c r="AK61" s="18">
        <f>AD61/$AD$80</f>
        <v>2.3182694694665989E-4</v>
      </c>
    </row>
    <row r="62" spans="1:37" s="24" customFormat="1" ht="11.25" customHeight="1" outlineLevel="1" x14ac:dyDescent="0.2">
      <c r="A62" s="55"/>
      <c r="B62" s="143"/>
      <c r="C62" s="152">
        <v>8890021001</v>
      </c>
      <c r="D62" s="153" t="str">
        <f>IFERROR(VLOOKUP(C62,'Material Comprado'!$B$4:$E$150,2,),"")</f>
        <v>SACO PLASTICO PE 25 X 36 X 0,2</v>
      </c>
      <c r="E62" s="53"/>
      <c r="F62" s="183">
        <v>1</v>
      </c>
      <c r="G62" s="52"/>
      <c r="H62" s="154">
        <f t="shared" si="5"/>
        <v>2400</v>
      </c>
      <c r="I62" s="154">
        <f>'Dados de Entrada'!$K$9</f>
        <v>100</v>
      </c>
      <c r="J62" s="51">
        <f>'Dados de Entrada'!$M$9</f>
        <v>1</v>
      </c>
      <c r="K62" s="50"/>
      <c r="L62" s="38"/>
      <c r="M62" s="48"/>
      <c r="N62" s="159" t="str">
        <f>IFERROR(VLOOKUP(C62,'Custo Hora'!$B$3:$D$75,2,),"")</f>
        <v/>
      </c>
      <c r="O62" s="48"/>
      <c r="P62" s="151"/>
      <c r="Q62" s="151"/>
      <c r="R62" s="49"/>
      <c r="S62" s="48"/>
      <c r="T62" s="38"/>
      <c r="U62" s="38"/>
      <c r="V62" s="47">
        <f>IFERROR((VLOOKUP(C62,'Material Comprado'!$B$2:$E$170,4,FALSE)),"0")</f>
        <v>0.27726000000000001</v>
      </c>
      <c r="W62" s="192">
        <f t="shared" si="1"/>
        <v>0.27726000000000001</v>
      </c>
      <c r="X62" s="46"/>
      <c r="Y62" s="45"/>
      <c r="Z62" s="45"/>
      <c r="AA62" s="44"/>
      <c r="AB62" s="43" t="str">
        <f>IFERROR(((P62*VLOOKUP(C62,'Custo Hora'!$B$3:$D$75,3,)/60)*F62),"0")</f>
        <v>0</v>
      </c>
      <c r="AC62" s="43" t="str">
        <f>IFERROR(((Q62*VLOOKUP(C62,'Custo Hora'!$B$3:$D$75,3,))/(I62/J62)),"0")</f>
        <v>0</v>
      </c>
      <c r="AD62" s="42">
        <f t="shared" si="0"/>
        <v>0.27726000000000001</v>
      </c>
      <c r="AE62" s="41"/>
      <c r="AF62" s="40"/>
      <c r="AG62" s="39"/>
      <c r="AH62" s="38"/>
      <c r="AI62" s="37"/>
      <c r="AJ62" s="37"/>
      <c r="AK62" s="18">
        <f>AD62/$AD$80</f>
        <v>9.1823341872044164E-4</v>
      </c>
    </row>
    <row r="63" spans="1:37" s="24" customFormat="1" ht="11.25" customHeight="1" outlineLevel="1" x14ac:dyDescent="0.2">
      <c r="A63" s="55"/>
      <c r="B63" s="143"/>
      <c r="C63" s="152">
        <v>8890031004</v>
      </c>
      <c r="D63" s="153" t="str">
        <f>IFERROR(VLOOKUP(C63,'Material Comprado'!$B$4:$E$150,2,),"")</f>
        <v>CHAVETA WOODRUFF 3X5X13 DIN688</v>
      </c>
      <c r="E63" s="53"/>
      <c r="F63" s="183">
        <v>1</v>
      </c>
      <c r="G63" s="52"/>
      <c r="H63" s="154">
        <f t="shared" si="5"/>
        <v>2400</v>
      </c>
      <c r="I63" s="154">
        <f>'Dados de Entrada'!$K$9</f>
        <v>100</v>
      </c>
      <c r="J63" s="51">
        <f>'Dados de Entrada'!$M$9</f>
        <v>1</v>
      </c>
      <c r="K63" s="50"/>
      <c r="L63" s="38"/>
      <c r="M63" s="48"/>
      <c r="N63" s="159" t="str">
        <f>IFERROR(VLOOKUP(C63,'Custo Hora'!$B$3:$D$75,2,),"")</f>
        <v/>
      </c>
      <c r="O63" s="48"/>
      <c r="P63" s="151"/>
      <c r="Q63" s="151"/>
      <c r="R63" s="49"/>
      <c r="S63" s="48"/>
      <c r="T63" s="38"/>
      <c r="U63" s="38"/>
      <c r="V63" s="47">
        <f>IFERROR((VLOOKUP(C63,'Material Comprado'!$B$2:$E$170,4,FALSE)),"0")</f>
        <v>0.65132000000000001</v>
      </c>
      <c r="W63" s="192">
        <f t="shared" si="1"/>
        <v>0.65132000000000001</v>
      </c>
      <c r="X63" s="46"/>
      <c r="Y63" s="45"/>
      <c r="Z63" s="45"/>
      <c r="AA63" s="44"/>
      <c r="AB63" s="43" t="str">
        <f>IFERROR(((P63*VLOOKUP(C63,'Custo Hora'!$B$3:$D$75,3,)/60)*F63),"0")</f>
        <v>0</v>
      </c>
      <c r="AC63" s="43" t="str">
        <f>IFERROR(((Q63*VLOOKUP(C63,'Custo Hora'!$B$3:$D$75,3,))/(I63/J63)),"0")</f>
        <v>0</v>
      </c>
      <c r="AD63" s="42">
        <f t="shared" si="0"/>
        <v>0.65132000000000001</v>
      </c>
      <c r="AE63" s="41"/>
      <c r="AF63" s="40"/>
      <c r="AG63" s="39"/>
      <c r="AH63" s="38"/>
      <c r="AI63" s="37"/>
      <c r="AJ63" s="37"/>
      <c r="AK63" s="18">
        <f>AD63/$AD$80</f>
        <v>2.1570503869328358E-3</v>
      </c>
    </row>
    <row r="64" spans="1:37" s="24" customFormat="1" ht="11.25" customHeight="1" outlineLevel="1" x14ac:dyDescent="0.2">
      <c r="A64" s="55"/>
      <c r="B64" s="143"/>
      <c r="C64" s="152">
        <v>8890040001</v>
      </c>
      <c r="D64" s="153" t="str">
        <f>IFERROR(VLOOKUP(C64,'Material Comprado'!$B$4:$E$150,2,),"")</f>
        <v>PORCA M12X1,5</v>
      </c>
      <c r="E64" s="53"/>
      <c r="F64" s="183">
        <v>1</v>
      </c>
      <c r="G64" s="52"/>
      <c r="H64" s="154">
        <f t="shared" si="5"/>
        <v>2400</v>
      </c>
      <c r="I64" s="154">
        <f>'Dados de Entrada'!$K$9</f>
        <v>100</v>
      </c>
      <c r="J64" s="51">
        <f>'Dados de Entrada'!$M$9</f>
        <v>1</v>
      </c>
      <c r="K64" s="50"/>
      <c r="L64" s="38"/>
      <c r="M64" s="48"/>
      <c r="N64" s="159" t="str">
        <f>IFERROR(VLOOKUP(C64,'Custo Hora'!$B$3:$D$75,2,),"")</f>
        <v/>
      </c>
      <c r="O64" s="48"/>
      <c r="P64" s="151"/>
      <c r="Q64" s="151"/>
      <c r="R64" s="49"/>
      <c r="S64" s="48"/>
      <c r="T64" s="38"/>
      <c r="U64" s="38"/>
      <c r="V64" s="47">
        <f>IFERROR((VLOOKUP(C64,'Material Comprado'!$B$2:$E$170,4,FALSE)),"0")</f>
        <v>0.17057</v>
      </c>
      <c r="W64" s="192">
        <f t="shared" si="1"/>
        <v>0.17057</v>
      </c>
      <c r="X64" s="46"/>
      <c r="Y64" s="45"/>
      <c r="Z64" s="45"/>
      <c r="AA64" s="44"/>
      <c r="AB64" s="43" t="str">
        <f>IFERROR(((P64*VLOOKUP(C64,'Custo Hora'!$B$3:$D$75,3,)/60)*F64),"0")</f>
        <v>0</v>
      </c>
      <c r="AC64" s="43" t="str">
        <f>IFERROR(((Q64*VLOOKUP(C64,'Custo Hora'!$B$3:$D$75,3,))/(I64/J64)),"0")</f>
        <v>0</v>
      </c>
      <c r="AD64" s="42">
        <f t="shared" si="0"/>
        <v>0.17057</v>
      </c>
      <c r="AE64" s="41"/>
      <c r="AF64" s="40"/>
      <c r="AG64" s="39"/>
      <c r="AH64" s="38"/>
      <c r="AI64" s="37"/>
      <c r="AJ64" s="37"/>
      <c r="AK64" s="18">
        <f>AD64/$AD$80</f>
        <v>5.6489603343845389E-4</v>
      </c>
    </row>
    <row r="65" spans="1:37" s="24" customFormat="1" ht="11.25" customHeight="1" outlineLevel="1" x14ac:dyDescent="0.2">
      <c r="A65" s="55"/>
      <c r="B65" s="143"/>
      <c r="C65" s="152">
        <v>8890046001</v>
      </c>
      <c r="D65" s="153" t="str">
        <f>IFERROR(VLOOKUP(C65,'Material Comprado'!$B$4:$E$150,2,),"")</f>
        <v>PROTETOR DE ROSCA CONICO 3/4 N</v>
      </c>
      <c r="E65" s="53"/>
      <c r="F65" s="183">
        <v>2</v>
      </c>
      <c r="G65" s="52"/>
      <c r="H65" s="154">
        <f t="shared" si="5"/>
        <v>2400</v>
      </c>
      <c r="I65" s="154">
        <f>'Dados de Entrada'!$K$9</f>
        <v>100</v>
      </c>
      <c r="J65" s="51">
        <f>'Dados de Entrada'!$M$9</f>
        <v>1</v>
      </c>
      <c r="K65" s="50"/>
      <c r="L65" s="38"/>
      <c r="M65" s="48"/>
      <c r="N65" s="159" t="str">
        <f>IFERROR(VLOOKUP(C65,'Custo Hora'!$B$3:$D$75,2,),"")</f>
        <v/>
      </c>
      <c r="O65" s="48"/>
      <c r="P65" s="151"/>
      <c r="Q65" s="151"/>
      <c r="R65" s="49"/>
      <c r="S65" s="48"/>
      <c r="T65" s="38"/>
      <c r="U65" s="38"/>
      <c r="V65" s="47">
        <f>IFERROR((VLOOKUP(C65,'Material Comprado'!$B$2:$E$170,4,FALSE)),"0")</f>
        <v>8.6929999999999993E-2</v>
      </c>
      <c r="W65" s="192">
        <f>((((T65*$C$3)*(1+$C$5))+((U65*$C$4)*(1+$C$6))+V65)*F65)</f>
        <v>0.17385999999999999</v>
      </c>
      <c r="X65" s="46"/>
      <c r="Y65" s="45"/>
      <c r="Z65" s="45"/>
      <c r="AA65" s="44"/>
      <c r="AB65" s="43" t="str">
        <f>IFERROR(((P65*VLOOKUP(C65,'Custo Hora'!$B$3:$D$75,3,)/60)*F65),"0")</f>
        <v>0</v>
      </c>
      <c r="AC65" s="43" t="str">
        <f>IFERROR(((Q65*VLOOKUP(C65,'Custo Hora'!$B$3:$D$75,3,))/(I65/J65)),"0")</f>
        <v>0</v>
      </c>
      <c r="AD65" s="42">
        <f t="shared" si="0"/>
        <v>0.17385999999999999</v>
      </c>
      <c r="AE65" s="41"/>
      <c r="AF65" s="40"/>
      <c r="AG65" s="39"/>
      <c r="AH65" s="38"/>
      <c r="AI65" s="37"/>
      <c r="AJ65" s="37"/>
      <c r="AK65" s="18">
        <f>AD65/$AD$80</f>
        <v>5.7579189994494688E-4</v>
      </c>
    </row>
    <row r="66" spans="1:37" s="24" customFormat="1" ht="11.25" customHeight="1" outlineLevel="1" x14ac:dyDescent="0.2">
      <c r="A66" s="55"/>
      <c r="B66" s="143"/>
      <c r="C66" s="152" t="s">
        <v>233</v>
      </c>
      <c r="D66" s="153" t="str">
        <f>IFERROR(VLOOKUP(C66,'Material Comprado'!$B$4:$E$150,2,),"")</f>
        <v>KIT MOTOR M11</v>
      </c>
      <c r="E66" s="53"/>
      <c r="F66" s="183">
        <v>1</v>
      </c>
      <c r="G66" s="52"/>
      <c r="H66" s="154">
        <f t="shared" si="5"/>
        <v>2400</v>
      </c>
      <c r="I66" s="154">
        <f>'Dados de Entrada'!$K$9</f>
        <v>100</v>
      </c>
      <c r="J66" s="51">
        <f>'Dados de Entrada'!$M$9</f>
        <v>1</v>
      </c>
      <c r="K66" s="50"/>
      <c r="L66" s="38"/>
      <c r="M66" s="48"/>
      <c r="N66" s="159" t="str">
        <f>IFERROR(VLOOKUP(C66,'Custo Hora'!$B$3:$D$75,2,),"")</f>
        <v/>
      </c>
      <c r="O66" s="48"/>
      <c r="P66" s="151"/>
      <c r="Q66" s="151"/>
      <c r="R66" s="49"/>
      <c r="S66" s="48"/>
      <c r="T66" s="38"/>
      <c r="U66" s="38"/>
      <c r="V66" s="47">
        <f>IFERROR((VLOOKUP(C66,'Material Comprado'!$B$2:$E$170,4,FALSE)),"0")</f>
        <v>0</v>
      </c>
      <c r="W66" s="192">
        <f t="shared" si="1"/>
        <v>0</v>
      </c>
      <c r="X66" s="46"/>
      <c r="Y66" s="45"/>
      <c r="Z66" s="45"/>
      <c r="AA66" s="44"/>
      <c r="AB66" s="43" t="str">
        <f>IFERROR(((P66*VLOOKUP(C66,'Custo Hora'!$B$3:$D$75,3,)/60)*F66),"0")</f>
        <v>0</v>
      </c>
      <c r="AC66" s="43" t="str">
        <f>IFERROR(((Q66*VLOOKUP(C66,'Custo Hora'!$B$3:$D$75,3,))/(I66/J66)),"0")</f>
        <v>0</v>
      </c>
      <c r="AD66" s="42">
        <f t="shared" si="0"/>
        <v>0</v>
      </c>
      <c r="AE66" s="41"/>
      <c r="AF66" s="40"/>
      <c r="AG66" s="39"/>
      <c r="AH66" s="38"/>
      <c r="AI66" s="37"/>
      <c r="AJ66" s="37"/>
      <c r="AK66" s="18">
        <f>AD66/$AD$80</f>
        <v>0</v>
      </c>
    </row>
    <row r="67" spans="1:37" s="24" customFormat="1" ht="11.25" customHeight="1" outlineLevel="1" x14ac:dyDescent="0.2">
      <c r="A67" s="55"/>
      <c r="B67" s="143"/>
      <c r="C67" s="152">
        <v>2199025001</v>
      </c>
      <c r="D67" s="153" t="str">
        <f>IFERROR(VLOOKUP(C67,'Material Comprado'!$B$4:$E$150,2,),"")</f>
        <v>MANCAL T11 BI-PARTIDO - MOTOR</v>
      </c>
      <c r="E67" s="53"/>
      <c r="F67" s="183">
        <v>4</v>
      </c>
      <c r="G67" s="52"/>
      <c r="H67" s="154">
        <f t="shared" si="5"/>
        <v>2400</v>
      </c>
      <c r="I67" s="154">
        <f>'Dados de Entrada'!$K$9</f>
        <v>100</v>
      </c>
      <c r="J67" s="51">
        <f>'Dados de Entrada'!$M$9</f>
        <v>1</v>
      </c>
      <c r="K67" s="50"/>
      <c r="L67" s="38"/>
      <c r="M67" s="48"/>
      <c r="N67" s="159" t="str">
        <f>IFERROR(VLOOKUP(C67,'Custo Hora'!$B$3:$D$75,2,),"")</f>
        <v/>
      </c>
      <c r="P67" s="158"/>
      <c r="Q67" s="158"/>
      <c r="R67" s="49"/>
      <c r="S67" s="48"/>
      <c r="T67" s="38"/>
      <c r="U67" s="38"/>
      <c r="V67" s="47">
        <f>IFERROR((VLOOKUP(C67,'Material Comprado'!$B$2:$E$170,4,FALSE)),"0")</f>
        <v>0</v>
      </c>
      <c r="W67" s="38">
        <f t="shared" si="1"/>
        <v>0</v>
      </c>
      <c r="X67" s="46"/>
      <c r="Y67" s="45"/>
      <c r="Z67" s="45"/>
      <c r="AA67" s="44"/>
      <c r="AB67" s="43" t="str">
        <f>IFERROR(((#REF!*VLOOKUP(C67,'Custo Hora'!$B$3:$D$75,3,)/60)*F67),"0")</f>
        <v>0</v>
      </c>
      <c r="AC67" s="43" t="str">
        <f>IFERROR(((#REF!*VLOOKUP(C67,'Custo Hora'!$B$3:$D$75,3,))/(I67/J67)),"0")</f>
        <v>0</v>
      </c>
      <c r="AD67" s="42">
        <f t="shared" si="0"/>
        <v>0</v>
      </c>
      <c r="AE67" s="41"/>
      <c r="AF67" s="40"/>
      <c r="AG67" s="39"/>
      <c r="AH67" s="38"/>
      <c r="AI67" s="37"/>
      <c r="AJ67" s="37"/>
      <c r="AK67" s="18">
        <f>AD67/$AD$80</f>
        <v>0</v>
      </c>
    </row>
    <row r="68" spans="1:37" s="24" customFormat="1" ht="11.25" customHeight="1" outlineLevel="1" x14ac:dyDescent="0.2">
      <c r="A68" s="55"/>
      <c r="B68" s="143"/>
      <c r="C68" s="152" t="s">
        <v>37</v>
      </c>
      <c r="D68" s="153" t="str">
        <f>IFERROR(VLOOKUP(C68,'Material Comprado'!$B$4:$E$150,2,),"")</f>
        <v/>
      </c>
      <c r="E68" s="53"/>
      <c r="F68" s="183">
        <v>4</v>
      </c>
      <c r="G68" s="52"/>
      <c r="H68" s="154">
        <f t="shared" si="5"/>
        <v>2400</v>
      </c>
      <c r="I68" s="154">
        <f>'Dados de Entrada'!$K$9</f>
        <v>100</v>
      </c>
      <c r="J68" s="51">
        <f>'Dados de Entrada'!$M$9</f>
        <v>1</v>
      </c>
      <c r="K68" s="50"/>
      <c r="L68" s="38"/>
      <c r="M68" s="48"/>
      <c r="N68" s="57" t="str">
        <f>IFERROR(VLOOKUP(C68,'Custo Hora'!$B$3:$D$75,2,),"")</f>
        <v>FRF003 - F.CNC.V.20.08 FRESADORA FANUC ROBODRILL 3</v>
      </c>
      <c r="O68" s="48"/>
      <c r="P68" s="156">
        <v>15</v>
      </c>
      <c r="Q68" s="156">
        <v>1</v>
      </c>
      <c r="R68" s="49"/>
      <c r="S68" s="48"/>
      <c r="T68" s="38"/>
      <c r="U68" s="38"/>
      <c r="V68" s="47" t="str">
        <f>IFERROR((VLOOKUP(C68,'Material Comprado'!$B$2:$E$170,4,FALSE)),"0")</f>
        <v>0</v>
      </c>
      <c r="W68" s="38">
        <f t="shared" si="1"/>
        <v>0</v>
      </c>
      <c r="X68" s="46"/>
      <c r="Y68" s="45"/>
      <c r="Z68" s="45"/>
      <c r="AA68" s="44"/>
      <c r="AB68" s="43">
        <f>IFERROR(((P68*VLOOKUP(C68,'Custo Hora'!$B$3:$D$75,3,)/60)*F68),"0")</f>
        <v>100</v>
      </c>
      <c r="AC68" s="43">
        <f>IFERROR(((Q68*VLOOKUP(C68,'Custo Hora'!$B$3:$D$75,3,))/(I68/J68)),"0")</f>
        <v>1</v>
      </c>
      <c r="AD68" s="42">
        <f t="shared" si="0"/>
        <v>101</v>
      </c>
      <c r="AE68" s="41"/>
      <c r="AF68" s="40"/>
      <c r="AG68" s="39"/>
      <c r="AH68" s="38"/>
      <c r="AI68" s="37"/>
      <c r="AJ68" s="37"/>
      <c r="AK68" s="18">
        <f>AD68/$AD$80</f>
        <v>0.33449316630875209</v>
      </c>
    </row>
    <row r="69" spans="1:37" s="24" customFormat="1" ht="11.25" customHeight="1" outlineLevel="1" x14ac:dyDescent="0.2">
      <c r="A69" s="55"/>
      <c r="B69" s="143"/>
      <c r="C69" s="152">
        <v>14670</v>
      </c>
      <c r="D69" s="153" t="str">
        <f>IFERROR(VLOOKUP(C69,'Material Comprado'!$B$4:$E$150,2,),"")</f>
        <v>BUCHA CILINDRICA AUTOLUB GGB 1</v>
      </c>
      <c r="E69" s="53"/>
      <c r="F69" s="183">
        <v>4</v>
      </c>
      <c r="G69" s="52"/>
      <c r="H69" s="154">
        <f t="shared" si="5"/>
        <v>2400</v>
      </c>
      <c r="I69" s="154">
        <f>'Dados de Entrada'!$K$9</f>
        <v>100</v>
      </c>
      <c r="J69" s="51">
        <f>'Dados de Entrada'!$M$9</f>
        <v>1</v>
      </c>
      <c r="K69" s="50"/>
      <c r="L69" s="38"/>
      <c r="M69" s="48"/>
      <c r="N69" s="159" t="str">
        <f>IFERROR(VLOOKUP(C69,'Custo Hora'!$B$3:$D$75,2,),"")</f>
        <v/>
      </c>
      <c r="O69" s="48"/>
      <c r="P69" s="151"/>
      <c r="Q69" s="151"/>
      <c r="R69" s="49"/>
      <c r="S69" s="48"/>
      <c r="T69" s="38"/>
      <c r="U69" s="38"/>
      <c r="V69" s="47">
        <f>IFERROR((VLOOKUP(C69,'Material Comprado'!$B$2:$E$170,4,FALSE)),"0")</f>
        <v>1.27708</v>
      </c>
      <c r="W69" s="192">
        <f t="shared" ref="W69:W78" si="6">((((T69*$C$3)*(1+$C$5))+((U69*$C$4)*(1+$C$6))+V69)*F69)</f>
        <v>5.10832</v>
      </c>
      <c r="X69" s="46"/>
      <c r="Y69" s="45"/>
      <c r="Z69" s="45"/>
      <c r="AA69" s="44"/>
      <c r="AB69" s="43" t="str">
        <f>IFERROR(((P69*VLOOKUP(C69,'Custo Hora'!$B$3:$D$75,3,)/60)*F69),"0")</f>
        <v>0</v>
      </c>
      <c r="AC69" s="43" t="str">
        <f>IFERROR(((Q69*VLOOKUP(C69,'Custo Hora'!$B$3:$D$75,3,))/(I69/J69)),"0")</f>
        <v>0</v>
      </c>
      <c r="AD69" s="42">
        <f t="shared" si="0"/>
        <v>5.10832</v>
      </c>
      <c r="AE69" s="41"/>
      <c r="AF69" s="40"/>
      <c r="AG69" s="39"/>
      <c r="AH69" s="38"/>
      <c r="AI69" s="37"/>
      <c r="AJ69" s="37"/>
      <c r="AK69" s="18">
        <f>AD69/$AD$80</f>
        <v>1.6917803280379451E-2</v>
      </c>
    </row>
    <row r="70" spans="1:37" s="24" customFormat="1" ht="11.25" customHeight="1" outlineLevel="1" x14ac:dyDescent="0.2">
      <c r="A70" s="55"/>
      <c r="B70" s="143"/>
      <c r="C70" s="152">
        <v>2195027001</v>
      </c>
      <c r="D70" s="153" t="str">
        <f>IFERROR(VLOOKUP(C70,'Material Comprado'!$B$4:$E$150,2,),"")</f>
        <v>MANCAL T11 BI-PARTIDO MOTOR</v>
      </c>
      <c r="E70" s="53"/>
      <c r="F70" s="183">
        <v>4</v>
      </c>
      <c r="G70" s="52"/>
      <c r="H70" s="154">
        <f t="shared" si="5"/>
        <v>2400</v>
      </c>
      <c r="I70" s="154">
        <f>'Dados de Entrada'!$K$9</f>
        <v>100</v>
      </c>
      <c r="J70" s="51">
        <f>'Dados de Entrada'!$M$9</f>
        <v>1</v>
      </c>
      <c r="K70" s="50"/>
      <c r="L70" s="38"/>
      <c r="M70" s="48"/>
      <c r="N70" s="159" t="str">
        <f>IFERROR(VLOOKUP(C70,'Custo Hora'!$B$3:$D$75,2,),"")</f>
        <v/>
      </c>
      <c r="O70" s="48"/>
      <c r="P70" s="151"/>
      <c r="Q70" s="151"/>
      <c r="R70" s="49"/>
      <c r="S70" s="48"/>
      <c r="T70" s="38"/>
      <c r="U70" s="38"/>
      <c r="V70" s="47">
        <f>IFERROR((VLOOKUP(C70,'Material Comprado'!$B$2:$E$170,4,FALSE)),"0")</f>
        <v>1.87</v>
      </c>
      <c r="W70" s="192">
        <f t="shared" si="6"/>
        <v>7.48</v>
      </c>
      <c r="X70" s="46"/>
      <c r="Y70" s="45"/>
      <c r="Z70" s="45"/>
      <c r="AA70" s="44"/>
      <c r="AB70" s="43" t="str">
        <f>IFERROR(((P70*VLOOKUP(C70,'Custo Hora'!$B$3:$D$75,3,)/60)*F70),"0")</f>
        <v>0</v>
      </c>
      <c r="AC70" s="43" t="str">
        <f>IFERROR(((Q70*VLOOKUP(C70,'Custo Hora'!$B$3:$D$75,3,))/(I70/J70)),"0")</f>
        <v>0</v>
      </c>
      <c r="AD70" s="42">
        <f t="shared" si="0"/>
        <v>7.48</v>
      </c>
      <c r="AE70" s="41"/>
      <c r="AF70" s="40"/>
      <c r="AG70" s="39"/>
      <c r="AH70" s="38"/>
      <c r="AI70" s="37"/>
      <c r="AJ70" s="37"/>
      <c r="AK70" s="18">
        <f>AD70/$AD$80</f>
        <v>2.4772365188014511E-2</v>
      </c>
    </row>
    <row r="71" spans="1:37" s="24" customFormat="1" ht="11.25" customHeight="1" outlineLevel="1" x14ac:dyDescent="0.2">
      <c r="A71" s="55"/>
      <c r="B71" s="143"/>
      <c r="C71" s="178" t="s">
        <v>234</v>
      </c>
      <c r="D71" s="153" t="str">
        <f>IFERROR(VLOOKUP(C71,'Material Comprado'!$B$4:$E$150,2,),"")</f>
        <v>KIT DE VEDAÇÃO DO MOTOR</v>
      </c>
      <c r="E71" s="53"/>
      <c r="F71" s="183">
        <v>1</v>
      </c>
      <c r="G71" s="52"/>
      <c r="H71" s="154">
        <f t="shared" ref="H71:H78" si="7">I71*12*2</f>
        <v>2400</v>
      </c>
      <c r="I71" s="154">
        <f>'Dados de Entrada'!$K$9</f>
        <v>100</v>
      </c>
      <c r="J71" s="51">
        <f>'Dados de Entrada'!$M$9</f>
        <v>1</v>
      </c>
      <c r="K71" s="50"/>
      <c r="L71" s="38"/>
      <c r="M71" s="48"/>
      <c r="N71" s="159" t="str">
        <f>IFERROR(VLOOKUP(C71,'Custo Hora'!$B$3:$D$75,2,),"")</f>
        <v/>
      </c>
      <c r="O71" s="48"/>
      <c r="P71" s="151"/>
      <c r="Q71" s="151"/>
      <c r="R71" s="49"/>
      <c r="S71" s="48"/>
      <c r="T71" s="38"/>
      <c r="U71" s="38"/>
      <c r="V71" s="47">
        <f>IFERROR((VLOOKUP(C71,'Material Comprado'!$B$2:$E$170,4,FALSE)),"0")</f>
        <v>28.09</v>
      </c>
      <c r="W71" s="192">
        <f t="shared" si="6"/>
        <v>28.09</v>
      </c>
      <c r="X71" s="46"/>
      <c r="Y71" s="45"/>
      <c r="Z71" s="45"/>
      <c r="AA71" s="44"/>
      <c r="AB71" s="43" t="str">
        <f>IFERROR(((P71*VLOOKUP(C71,'Custo Hora'!$B$3:$D$75,3,)/60)*F71),"0")</f>
        <v>0</v>
      </c>
      <c r="AC71" s="43" t="str">
        <f>IFERROR(((Q71*VLOOKUP(C71,'Custo Hora'!$B$3:$D$75,3,))/(I71/J71)),"0")</f>
        <v>0</v>
      </c>
      <c r="AD71" s="42">
        <f t="shared" ref="AD71:AD79" si="8">W71+AB71+AC71+X71</f>
        <v>28.09</v>
      </c>
      <c r="AE71" s="41"/>
      <c r="AF71" s="40"/>
      <c r="AG71" s="39"/>
      <c r="AH71" s="38"/>
      <c r="AI71" s="37"/>
      <c r="AJ71" s="37"/>
      <c r="AK71" s="18">
        <f>AD71/$AD$80</f>
        <v>9.3028841996166789E-2</v>
      </c>
    </row>
    <row r="72" spans="1:37" s="24" customFormat="1" ht="11.25" customHeight="1" outlineLevel="1" x14ac:dyDescent="0.2">
      <c r="A72" s="55"/>
      <c r="B72" s="143"/>
      <c r="C72" s="152">
        <v>8890021011</v>
      </c>
      <c r="D72" s="153" t="str">
        <f>IFERROR(VLOOKUP(C72,'Material Comprado'!$B$4:$E$150,2,),"")</f>
        <v>EPS PICADO - EMBALAGEM 250 LIT</v>
      </c>
      <c r="E72" s="53"/>
      <c r="F72" s="183">
        <v>0.85</v>
      </c>
      <c r="G72" s="52"/>
      <c r="H72" s="154">
        <f t="shared" si="7"/>
        <v>2400</v>
      </c>
      <c r="I72" s="154">
        <f>'Dados de Entrada'!$K$9</f>
        <v>100</v>
      </c>
      <c r="J72" s="51">
        <f>'Dados de Entrada'!$M$9</f>
        <v>1</v>
      </c>
      <c r="K72" s="50"/>
      <c r="L72" s="38"/>
      <c r="M72" s="48"/>
      <c r="N72" s="159" t="str">
        <f>IFERROR(VLOOKUP(C72,'Custo Hora'!$B$3:$D$75,2,),"")</f>
        <v/>
      </c>
      <c r="O72" s="48"/>
      <c r="P72" s="151"/>
      <c r="Q72" s="151"/>
      <c r="R72" s="49"/>
      <c r="S72" s="48"/>
      <c r="T72" s="38"/>
      <c r="U72" s="38"/>
      <c r="V72" s="47">
        <f>IFERROR((VLOOKUP(C72,'Material Comprado'!$B$2:$E$170,4,FALSE)),"0")</f>
        <v>0.14369000000000001</v>
      </c>
      <c r="W72" s="192">
        <f t="shared" si="6"/>
        <v>0.12213650000000001</v>
      </c>
      <c r="X72" s="46"/>
      <c r="Y72" s="45"/>
      <c r="Z72" s="45"/>
      <c r="AA72" s="44"/>
      <c r="AB72" s="43" t="str">
        <f>IFERROR(((P72*VLOOKUP(C72,'Custo Hora'!$B$3:$D$75,3,)/60)*F72),"0")</f>
        <v>0</v>
      </c>
      <c r="AC72" s="43" t="str">
        <f>IFERROR(((Q72*VLOOKUP(C72,'Custo Hora'!$B$3:$D$75,3,))/(I72/J72)),"0")</f>
        <v>0</v>
      </c>
      <c r="AD72" s="42">
        <f t="shared" si="8"/>
        <v>0.12213650000000001</v>
      </c>
      <c r="AE72" s="41"/>
      <c r="AF72" s="40"/>
      <c r="AG72" s="39"/>
      <c r="AH72" s="38"/>
      <c r="AI72" s="37"/>
      <c r="AJ72" s="37"/>
      <c r="AK72" s="18">
        <f t="shared" ref="AK72:AK79" si="9">AD72/$AD$80</f>
        <v>4.0449331293929608E-4</v>
      </c>
    </row>
    <row r="73" spans="1:37" s="24" customFormat="1" ht="11.25" customHeight="1" outlineLevel="1" x14ac:dyDescent="0.2">
      <c r="A73" s="55"/>
      <c r="B73" s="143"/>
      <c r="C73" s="152">
        <v>8890022001</v>
      </c>
      <c r="D73" s="153" t="str">
        <f>IFERROR(VLOOKUP(C73,'Material Comprado'!$B$4:$E$150,2,),"")</f>
        <v>ETIQUETA ADESIVA 2 CORES 25X12</v>
      </c>
      <c r="E73" s="53"/>
      <c r="F73" s="183">
        <v>1</v>
      </c>
      <c r="G73" s="52"/>
      <c r="H73" s="154">
        <f t="shared" si="7"/>
        <v>2400</v>
      </c>
      <c r="I73" s="154">
        <f>'Dados de Entrada'!$K$9</f>
        <v>100</v>
      </c>
      <c r="J73" s="51">
        <f>'Dados de Entrada'!$M$9</f>
        <v>1</v>
      </c>
      <c r="K73" s="50"/>
      <c r="L73" s="38"/>
      <c r="M73" s="48"/>
      <c r="N73" s="159" t="str">
        <f>IFERROR(VLOOKUP(C73,'Custo Hora'!$B$3:$D$75,2,),"")</f>
        <v/>
      </c>
      <c r="O73" s="48"/>
      <c r="P73" s="151"/>
      <c r="Q73" s="151"/>
      <c r="R73" s="49"/>
      <c r="S73" s="48"/>
      <c r="T73" s="38"/>
      <c r="U73" s="38"/>
      <c r="V73" s="47">
        <f>IFERROR((VLOOKUP(C73,'Material Comprado'!$B$2:$E$170,4,FALSE)),"0")</f>
        <v>4.5089999999999998E-2</v>
      </c>
      <c r="W73" s="192">
        <f t="shared" si="6"/>
        <v>4.5089999999999998E-2</v>
      </c>
      <c r="X73" s="46"/>
      <c r="Y73" s="45"/>
      <c r="Z73" s="45"/>
      <c r="AA73" s="44"/>
      <c r="AB73" s="43" t="str">
        <f>IFERROR(((P73*VLOOKUP(C73,'Custo Hora'!$B$3:$D$75,3,)/60)*F73),"0")</f>
        <v>0</v>
      </c>
      <c r="AC73" s="43" t="str">
        <f>IFERROR(((Q73*VLOOKUP(C73,'Custo Hora'!$B$3:$D$75,3,))/(I73/J73)),"0")</f>
        <v>0</v>
      </c>
      <c r="AD73" s="42">
        <f t="shared" si="8"/>
        <v>4.5089999999999998E-2</v>
      </c>
      <c r="AE73" s="41"/>
      <c r="AF73" s="40"/>
      <c r="AG73" s="39"/>
      <c r="AH73" s="38"/>
      <c r="AI73" s="37"/>
      <c r="AJ73" s="37"/>
      <c r="AK73" s="18">
        <f t="shared" si="9"/>
        <v>1.4932967196892703E-4</v>
      </c>
    </row>
    <row r="74" spans="1:37" s="24" customFormat="1" ht="11.25" customHeight="1" outlineLevel="1" x14ac:dyDescent="0.2">
      <c r="A74" s="55"/>
      <c r="B74" s="143"/>
      <c r="C74" s="152">
        <v>8890023010</v>
      </c>
      <c r="D74" s="153" t="str">
        <f>IFERROR(VLOOKUP(C74,'Material Comprado'!$B$4:$E$150,2,),"")</f>
        <v>CAIXA ONDA BC N.10 140X120X155</v>
      </c>
      <c r="E74" s="53"/>
      <c r="F74" s="183">
        <v>1</v>
      </c>
      <c r="G74" s="52"/>
      <c r="H74" s="154">
        <f t="shared" si="7"/>
        <v>2400</v>
      </c>
      <c r="I74" s="154">
        <f>'Dados de Entrada'!$K$9</f>
        <v>100</v>
      </c>
      <c r="J74" s="51">
        <f>'Dados de Entrada'!$M$9</f>
        <v>1</v>
      </c>
      <c r="K74" s="50"/>
      <c r="L74" s="38"/>
      <c r="M74" s="48"/>
      <c r="N74" s="159" t="str">
        <f>IFERROR(VLOOKUP(C74,'Custo Hora'!$B$3:$D$75,2,),"")</f>
        <v/>
      </c>
      <c r="O74" s="48"/>
      <c r="P74" s="151"/>
      <c r="Q74" s="151"/>
      <c r="R74" s="49"/>
      <c r="S74" s="48"/>
      <c r="T74" s="38"/>
      <c r="U74" s="38"/>
      <c r="V74" s="47">
        <f>IFERROR((VLOOKUP(C74,'Material Comprado'!$B$2:$E$170,4,FALSE)),"0")</f>
        <v>0.80079</v>
      </c>
      <c r="W74" s="192">
        <f t="shared" si="6"/>
        <v>0.80079</v>
      </c>
      <c r="X74" s="46"/>
      <c r="Y74" s="45"/>
      <c r="Z74" s="45"/>
      <c r="AA74" s="44"/>
      <c r="AB74" s="43" t="str">
        <f>IFERROR(((P74*VLOOKUP(C74,'Custo Hora'!$B$3:$D$75,3,)/60)*F74),"0")</f>
        <v>0</v>
      </c>
      <c r="AC74" s="43" t="str">
        <f>IFERROR(((Q74*VLOOKUP(C74,'Custo Hora'!$B$3:$D$75,3,))/(I74/J74)),"0")</f>
        <v>0</v>
      </c>
      <c r="AD74" s="42">
        <f t="shared" si="8"/>
        <v>0.80079</v>
      </c>
      <c r="AE74" s="41"/>
      <c r="AF74" s="40"/>
      <c r="AG74" s="39"/>
      <c r="AH74" s="38"/>
      <c r="AI74" s="37"/>
      <c r="AJ74" s="37"/>
      <c r="AK74" s="18">
        <f t="shared" si="9"/>
        <v>2.6520671549345107E-3</v>
      </c>
    </row>
    <row r="75" spans="1:37" s="24" customFormat="1" ht="11.25" customHeight="1" outlineLevel="1" x14ac:dyDescent="0.2">
      <c r="A75" s="55"/>
      <c r="B75" s="143"/>
      <c r="C75" s="152">
        <v>8890024001</v>
      </c>
      <c r="D75" s="153" t="str">
        <f>IFERROR(VLOOKUP(C75,'Material Comprado'!$B$4:$E$150,2,),"")</f>
        <v>COLA QUENTE 101/151 - 11,2MM</v>
      </c>
      <c r="E75" s="53"/>
      <c r="F75" s="183">
        <v>0.01</v>
      </c>
      <c r="G75" s="52"/>
      <c r="H75" s="154">
        <f t="shared" si="7"/>
        <v>2400</v>
      </c>
      <c r="I75" s="154">
        <f>'Dados de Entrada'!$K$9</f>
        <v>100</v>
      </c>
      <c r="J75" s="51">
        <f>'Dados de Entrada'!$M$9</f>
        <v>1</v>
      </c>
      <c r="K75" s="50"/>
      <c r="L75" s="38"/>
      <c r="M75" s="48"/>
      <c r="N75" s="159" t="str">
        <f>IFERROR(VLOOKUP(C75,'Custo Hora'!$B$3:$D$75,2,),"")</f>
        <v/>
      </c>
      <c r="O75" s="48"/>
      <c r="P75" s="151"/>
      <c r="Q75" s="151"/>
      <c r="R75" s="49"/>
      <c r="S75" s="48"/>
      <c r="T75" s="38"/>
      <c r="U75" s="38"/>
      <c r="V75" s="47">
        <f>IFERROR((VLOOKUP(C75,'Material Comprado'!$B$2:$E$170,4,FALSE)),"0")</f>
        <v>26.88</v>
      </c>
      <c r="W75" s="192">
        <f t="shared" si="6"/>
        <v>0.26879999999999998</v>
      </c>
      <c r="X75" s="46"/>
      <c r="Y75" s="45"/>
      <c r="Z75" s="45"/>
      <c r="AA75" s="44"/>
      <c r="AB75" s="43" t="str">
        <f>IFERROR(((P75*VLOOKUP(C75,'Custo Hora'!$B$3:$D$75,3,)/60)*F75),"0")</f>
        <v>0</v>
      </c>
      <c r="AC75" s="43" t="str">
        <f>IFERROR(((Q75*VLOOKUP(C75,'Custo Hora'!$B$3:$D$75,3,))/(I75/J75)),"0")</f>
        <v>0</v>
      </c>
      <c r="AD75" s="42">
        <f t="shared" si="8"/>
        <v>0.26879999999999998</v>
      </c>
      <c r="AE75" s="41"/>
      <c r="AF75" s="40"/>
      <c r="AG75" s="39"/>
      <c r="AH75" s="38"/>
      <c r="AI75" s="37"/>
      <c r="AJ75" s="37"/>
      <c r="AK75" s="18">
        <f t="shared" si="9"/>
        <v>8.9021547627517379E-4</v>
      </c>
    </row>
    <row r="76" spans="1:37" s="24" customFormat="1" ht="11.25" customHeight="1" outlineLevel="1" x14ac:dyDescent="0.2">
      <c r="A76" s="55"/>
      <c r="B76" s="143"/>
      <c r="C76" s="152">
        <v>8890026003</v>
      </c>
      <c r="D76" s="153" t="str">
        <f>IFERROR(VLOOKUP(C76,'Material Comprado'!$B$4:$E$150,2,),"")</f>
        <v>ANEL ELASTICO PARA FURO 502030</v>
      </c>
      <c r="E76" s="53"/>
      <c r="F76" s="183">
        <v>1</v>
      </c>
      <c r="G76" s="52"/>
      <c r="H76" s="154">
        <f t="shared" si="7"/>
        <v>2400</v>
      </c>
      <c r="I76" s="154">
        <f>'Dados de Entrada'!$K$9</f>
        <v>100</v>
      </c>
      <c r="J76" s="51">
        <f>'Dados de Entrada'!$M$9</f>
        <v>1</v>
      </c>
      <c r="K76" s="50"/>
      <c r="L76" s="38"/>
      <c r="M76" s="48"/>
      <c r="N76" s="159" t="str">
        <f>IFERROR(VLOOKUP(C76,'Custo Hora'!$B$3:$D$75,2,),"")</f>
        <v/>
      </c>
      <c r="O76" s="48"/>
      <c r="P76" s="151"/>
      <c r="Q76" s="151"/>
      <c r="R76" s="49"/>
      <c r="S76" s="48"/>
      <c r="T76" s="38"/>
      <c r="U76" s="38"/>
      <c r="V76" s="47">
        <f>IFERROR((VLOOKUP(C76,'Material Comprado'!$B$2:$E$170,4,FALSE)),"0")</f>
        <v>0.30647000000000002</v>
      </c>
      <c r="W76" s="192">
        <f t="shared" si="6"/>
        <v>0.30647000000000002</v>
      </c>
      <c r="X76" s="46"/>
      <c r="Y76" s="45"/>
      <c r="Z76" s="45"/>
      <c r="AA76" s="44"/>
      <c r="AB76" s="43" t="str">
        <f>IFERROR(((P76*VLOOKUP(C76,'Custo Hora'!$B$3:$D$75,3,)/60)*F76),"0")</f>
        <v>0</v>
      </c>
      <c r="AC76" s="43" t="str">
        <f>IFERROR(((Q76*VLOOKUP(C76,'Custo Hora'!$B$3:$D$75,3,))/(I76/J76)),"0")</f>
        <v>0</v>
      </c>
      <c r="AD76" s="42">
        <f t="shared" si="8"/>
        <v>0.30647000000000002</v>
      </c>
      <c r="AE76" s="41"/>
      <c r="AF76" s="40"/>
      <c r="AG76" s="39"/>
      <c r="AH76" s="38"/>
      <c r="AI76" s="37"/>
      <c r="AJ76" s="37"/>
      <c r="AK76" s="18">
        <f t="shared" si="9"/>
        <v>1.014971491867755E-3</v>
      </c>
    </row>
    <row r="77" spans="1:37" s="24" customFormat="1" ht="11.25" customHeight="1" outlineLevel="1" x14ac:dyDescent="0.2">
      <c r="A77" s="55"/>
      <c r="B77" s="143"/>
      <c r="C77" s="152">
        <v>8890030003</v>
      </c>
      <c r="D77" s="153" t="str">
        <f>IFERROR(VLOOKUP(C77,'Material Comprado'!$B$4:$E$150,2,),"")</f>
        <v>PINO GUIA PARALELO TEMPERADO S</v>
      </c>
      <c r="E77" s="53"/>
      <c r="F77" s="183">
        <v>2</v>
      </c>
      <c r="G77" s="52"/>
      <c r="H77" s="154">
        <f t="shared" si="7"/>
        <v>2400</v>
      </c>
      <c r="I77" s="154">
        <f>'Dados de Entrada'!$K$9</f>
        <v>100</v>
      </c>
      <c r="J77" s="51">
        <f>'Dados de Entrada'!$M$9</f>
        <v>1</v>
      </c>
      <c r="K77" s="50"/>
      <c r="L77" s="38"/>
      <c r="M77" s="48"/>
      <c r="N77" s="159" t="str">
        <f>IFERROR(VLOOKUP(C77,'Custo Hora'!$B$3:$D$75,2,),"")</f>
        <v/>
      </c>
      <c r="O77" s="48"/>
      <c r="P77" s="151"/>
      <c r="Q77" s="151"/>
      <c r="R77" s="49"/>
      <c r="S77" s="48"/>
      <c r="T77" s="38"/>
      <c r="U77" s="38"/>
      <c r="V77" s="47">
        <f>IFERROR((VLOOKUP(C77,'Material Comprado'!$B$2:$E$170,4,FALSE)),"0")</f>
        <v>0.2626</v>
      </c>
      <c r="W77" s="192">
        <f t="shared" si="6"/>
        <v>0.5252</v>
      </c>
      <c r="X77" s="46"/>
      <c r="Y77" s="45"/>
      <c r="Z77" s="45"/>
      <c r="AA77" s="44"/>
      <c r="AB77" s="43" t="str">
        <f>IFERROR(((P77*VLOOKUP(C77,'Custo Hora'!$B$3:$D$75,3,)/60)*F77),"0")</f>
        <v>0</v>
      </c>
      <c r="AC77" s="43" t="str">
        <f>IFERROR(((Q77*VLOOKUP(C77,'Custo Hora'!$B$3:$D$75,3,))/(I77/J77)),"0")</f>
        <v>0</v>
      </c>
      <c r="AD77" s="42">
        <f t="shared" si="8"/>
        <v>0.5252</v>
      </c>
      <c r="AE77" s="41"/>
      <c r="AF77" s="40"/>
      <c r="AG77" s="39"/>
      <c r="AH77" s="38"/>
      <c r="AI77" s="37"/>
      <c r="AJ77" s="37"/>
      <c r="AK77" s="18">
        <f t="shared" si="9"/>
        <v>1.7393644648055109E-3</v>
      </c>
    </row>
    <row r="78" spans="1:37" s="24" customFormat="1" ht="11.25" customHeight="1" outlineLevel="1" x14ac:dyDescent="0.2">
      <c r="A78" s="55"/>
      <c r="B78" s="143"/>
      <c r="C78" s="152">
        <v>8890039001</v>
      </c>
      <c r="D78" s="153" t="str">
        <f>IFERROR(VLOOKUP(C78,'Material Comprado'!$B$4:$E$150,2,),"")</f>
        <v>PLACA ALUMINIO ANODIZADO 02 CO</v>
      </c>
      <c r="E78" s="53"/>
      <c r="F78" s="183">
        <v>1</v>
      </c>
      <c r="G78" s="52"/>
      <c r="H78" s="154">
        <f t="shared" si="7"/>
        <v>2400</v>
      </c>
      <c r="I78" s="154">
        <f>'Dados de Entrada'!$K$9</f>
        <v>100</v>
      </c>
      <c r="J78" s="51">
        <f>'Dados de Entrada'!$M$9</f>
        <v>1</v>
      </c>
      <c r="K78" s="50"/>
      <c r="L78" s="38"/>
      <c r="M78" s="48"/>
      <c r="N78" s="159" t="str">
        <f>IFERROR(VLOOKUP(C78,'Custo Hora'!$B$3:$D$75,2,),"")</f>
        <v/>
      </c>
      <c r="O78" s="48"/>
      <c r="P78" s="151"/>
      <c r="Q78" s="151"/>
      <c r="R78" s="49"/>
      <c r="S78" s="48"/>
      <c r="T78" s="38"/>
      <c r="U78" s="38"/>
      <c r="V78" s="47">
        <f>IFERROR((VLOOKUP(C78,'Material Comprado'!$B$2:$E$170,4,FALSE)),"0")</f>
        <v>0.85507999999999995</v>
      </c>
      <c r="W78" s="192">
        <f t="shared" si="6"/>
        <v>0.85507999999999995</v>
      </c>
      <c r="X78" s="46"/>
      <c r="Y78" s="45"/>
      <c r="Z78" s="45"/>
      <c r="AA78" s="44"/>
      <c r="AB78" s="43" t="str">
        <f>IFERROR(((P78*VLOOKUP(C78,'Custo Hora'!$B$3:$D$75,3,)/60)*F78),"0")</f>
        <v>0</v>
      </c>
      <c r="AC78" s="43" t="str">
        <f>IFERROR(((Q78*VLOOKUP(C78,'Custo Hora'!$B$3:$D$75,3,))/(I78/J78)),"0")</f>
        <v>0</v>
      </c>
      <c r="AD78" s="42">
        <f t="shared" si="8"/>
        <v>0.85507999999999995</v>
      </c>
      <c r="AE78" s="41"/>
      <c r="AF78" s="40"/>
      <c r="AG78" s="39"/>
      <c r="AH78" s="38"/>
      <c r="AI78" s="37"/>
      <c r="AJ78" s="37"/>
      <c r="AK78" s="18">
        <f t="shared" si="9"/>
        <v>2.8318655113592842E-3</v>
      </c>
    </row>
    <row r="79" spans="1:37" s="24" customFormat="1" ht="11.25" customHeight="1" outlineLevel="1" thickBot="1" x14ac:dyDescent="0.25">
      <c r="A79" s="55"/>
      <c r="B79" s="143"/>
      <c r="C79" s="144"/>
      <c r="D79" s="143"/>
      <c r="E79" s="53"/>
      <c r="F79" s="184"/>
      <c r="G79" s="52"/>
      <c r="H79" s="51"/>
      <c r="I79" s="51"/>
      <c r="J79" s="51"/>
      <c r="K79" s="50"/>
      <c r="L79" s="38"/>
      <c r="M79" s="48"/>
      <c r="N79" s="159" t="str">
        <f>IFERROR(VLOOKUP(C79,'Custo Hora'!$B$3:$D$75,2,),"")</f>
        <v/>
      </c>
      <c r="O79" s="48"/>
      <c r="P79" s="48"/>
      <c r="Q79" s="48"/>
      <c r="R79" s="49"/>
      <c r="S79" s="48"/>
      <c r="T79" s="38"/>
      <c r="U79" s="38"/>
      <c r="V79" s="47"/>
      <c r="W79" s="38"/>
      <c r="X79" s="46"/>
      <c r="Y79" s="45"/>
      <c r="Z79" s="45"/>
      <c r="AA79" s="44"/>
      <c r="AB79" s="43" t="str">
        <f>IFERROR(((P79*VLOOKUP(C79,'Custo Hora'!$B$3:$D$75,3,)/60)*F79),"0")</f>
        <v>0</v>
      </c>
      <c r="AC79" s="43" t="str">
        <f>IFERROR(((Q79*VLOOKUP(C79,'Custo Hora'!$B$3:$D$75,3,))/(I79/J79)),"0")</f>
        <v>0</v>
      </c>
      <c r="AD79" s="42">
        <f t="shared" si="8"/>
        <v>0</v>
      </c>
      <c r="AE79" s="41"/>
      <c r="AF79" s="40"/>
      <c r="AG79" s="39"/>
      <c r="AH79" s="38"/>
      <c r="AI79" s="37"/>
      <c r="AJ79" s="37"/>
      <c r="AK79" s="18">
        <f t="shared" si="9"/>
        <v>0</v>
      </c>
    </row>
    <row r="80" spans="1:37" s="24" customFormat="1" ht="22.5" customHeight="1" thickBot="1" x14ac:dyDescent="0.25">
      <c r="A80" s="36">
        <f>A10</f>
        <v>0</v>
      </c>
      <c r="B80" s="36">
        <f>B10</f>
        <v>0</v>
      </c>
      <c r="C80" s="142" t="str">
        <f>C10</f>
        <v>2121008XXX</v>
      </c>
      <c r="D80" s="36" t="str">
        <f>D10</f>
        <v>M11.A.AH.N.008.NN.NN.S.N4.N4.1</v>
      </c>
      <c r="E80" s="36">
        <f>E10</f>
        <v>0</v>
      </c>
      <c r="F80" s="36">
        <f>F10</f>
        <v>1</v>
      </c>
      <c r="G80" s="36">
        <f>G10</f>
        <v>0</v>
      </c>
      <c r="H80" s="36">
        <f>H10</f>
        <v>2400</v>
      </c>
      <c r="I80" s="36">
        <f>I10</f>
        <v>100</v>
      </c>
      <c r="J80" s="36">
        <f>J10</f>
        <v>1</v>
      </c>
      <c r="K80" s="36">
        <f>K10</f>
        <v>0</v>
      </c>
      <c r="L80" s="36">
        <f>L10</f>
        <v>0</v>
      </c>
      <c r="M80" s="36">
        <f>M10</f>
        <v>0</v>
      </c>
      <c r="N80" s="35"/>
      <c r="O80" s="34">
        <f>SUM(O10:O79)</f>
        <v>0</v>
      </c>
      <c r="P80" s="33">
        <f>SUM(P10:P79)</f>
        <v>85.65</v>
      </c>
      <c r="Q80" s="33">
        <f>SUM(Q10:Q79)</f>
        <v>13.66</v>
      </c>
      <c r="R80" s="33"/>
      <c r="S80" s="33">
        <f>SUM(S10:S79)</f>
        <v>0</v>
      </c>
      <c r="T80" s="33">
        <f>SUM(T10:T79)</f>
        <v>0</v>
      </c>
      <c r="U80" s="33">
        <f>SUM(U10:U79)</f>
        <v>0</v>
      </c>
      <c r="V80" s="33"/>
      <c r="W80" s="33">
        <f t="shared" ref="W80:AD80" si="10">SUM(W10:W79)</f>
        <v>90.721367499999999</v>
      </c>
      <c r="X80" s="32">
        <f t="shared" si="10"/>
        <v>0</v>
      </c>
      <c r="Y80" s="31">
        <f t="shared" si="10"/>
        <v>0</v>
      </c>
      <c r="Z80" s="31">
        <f t="shared" si="10"/>
        <v>0</v>
      </c>
      <c r="AA80" s="30">
        <f t="shared" si="10"/>
        <v>0</v>
      </c>
      <c r="AB80" s="29">
        <f t="shared" si="10"/>
        <v>198.4</v>
      </c>
      <c r="AC80" s="29">
        <f t="shared" si="10"/>
        <v>12.828000000000003</v>
      </c>
      <c r="AD80" s="29">
        <f t="shared" si="10"/>
        <v>301.94936749999999</v>
      </c>
      <c r="AE80" s="28"/>
      <c r="AF80" s="27"/>
      <c r="AG80" s="26"/>
      <c r="AH80" s="26"/>
      <c r="AI80" s="26"/>
      <c r="AJ80" s="25"/>
      <c r="AK80" s="18">
        <f>SUM(AK10:AK79)</f>
        <v>1.0000000000000002</v>
      </c>
    </row>
  </sheetData>
  <autoFilter ref="A9:AJ80" xr:uid="{00000000-0009-0000-0000-000001000000}"/>
  <conditionalFormatting sqref="R10:U79">
    <cfRule type="expression" dxfId="51" priority="742">
      <formula>$G10="P"</formula>
    </cfRule>
    <cfRule type="expression" dxfId="50" priority="743">
      <formula>$G10=1</formula>
    </cfRule>
  </conditionalFormatting>
  <conditionalFormatting sqref="P79:Q79 L10:N79">
    <cfRule type="expression" dxfId="49" priority="744">
      <formula>$G10="M"</formula>
    </cfRule>
  </conditionalFormatting>
  <conditionalFormatting sqref="O35:O66 O10:O33 O68:O79">
    <cfRule type="expression" dxfId="48" priority="741">
      <formula>#REF!="M"</formula>
    </cfRule>
  </conditionalFormatting>
  <conditionalFormatting sqref="AK81:AK64098 AK1:AK9">
    <cfRule type="dataBar" priority="7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{11E0F7CF-D6BE-4242-8D87-FC5FF0972253}</x14:id>
        </ext>
      </extLst>
    </cfRule>
    <cfRule type="colorScale" priority="749">
      <colorScale>
        <cfvo type="min"/>
        <cfvo type="max"/>
        <color rgb="FFFCFCFF"/>
        <color rgb="FFF8696B"/>
      </colorScale>
    </cfRule>
  </conditionalFormatting>
  <conditionalFormatting sqref="P10:Q10">
    <cfRule type="expression" dxfId="47" priority="76">
      <formula>#REF!="M"</formula>
    </cfRule>
  </conditionalFormatting>
  <conditionalFormatting sqref="P35 P11:Q14">
    <cfRule type="expression" dxfId="46" priority="75">
      <formula>#REF!="M"</formula>
    </cfRule>
  </conditionalFormatting>
  <conditionalFormatting sqref="P15:Q17 P32:Q33 Q18:Q19 P20:Q22 P24:Q24 P27:Q29 P39:Q39 P51:Q51 Q26 P44:Q46 P69:Q78 P57:Q66">
    <cfRule type="expression" dxfId="45" priority="77">
      <formula>$I15="M"</formula>
    </cfRule>
  </conditionalFormatting>
  <conditionalFormatting sqref="P18:P19">
    <cfRule type="expression" dxfId="44" priority="73">
      <formula>#REF!="M"</formula>
    </cfRule>
  </conditionalFormatting>
  <conditionalFormatting sqref="Q23">
    <cfRule type="expression" dxfId="43" priority="72">
      <formula>$I23="M"</formula>
    </cfRule>
  </conditionalFormatting>
  <conditionalFormatting sqref="P23">
    <cfRule type="expression" dxfId="42" priority="71">
      <formula>#REF!="M"</formula>
    </cfRule>
  </conditionalFormatting>
  <conditionalFormatting sqref="P26">
    <cfRule type="expression" dxfId="41" priority="69">
      <formula>#REF!="M"</formula>
    </cfRule>
  </conditionalFormatting>
  <conditionalFormatting sqref="Q25">
    <cfRule type="expression" dxfId="40" priority="68">
      <formula>$I25="M"</formula>
    </cfRule>
  </conditionalFormatting>
  <conditionalFormatting sqref="P25">
    <cfRule type="expression" dxfId="39" priority="67">
      <formula>#REF!="M"</formula>
    </cfRule>
  </conditionalFormatting>
  <conditionalFormatting sqref="Q31">
    <cfRule type="expression" dxfId="38" priority="66">
      <formula>$I31="M"</formula>
    </cfRule>
  </conditionalFormatting>
  <conditionalFormatting sqref="P31">
    <cfRule type="expression" dxfId="37" priority="65">
      <formula>#REF!="M"</formula>
    </cfRule>
  </conditionalFormatting>
  <conditionalFormatting sqref="Q30">
    <cfRule type="expression" dxfId="36" priority="64">
      <formula>$I30="M"</formula>
    </cfRule>
  </conditionalFormatting>
  <conditionalFormatting sqref="P30">
    <cfRule type="expression" dxfId="35" priority="63">
      <formula>#REF!="M"</formula>
    </cfRule>
  </conditionalFormatting>
  <conditionalFormatting sqref="Q36">
    <cfRule type="expression" dxfId="34" priority="62">
      <formula>$I36="M"</formula>
    </cfRule>
  </conditionalFormatting>
  <conditionalFormatting sqref="P36">
    <cfRule type="expression" dxfId="33" priority="61">
      <formula>#REF!="M"</formula>
    </cfRule>
  </conditionalFormatting>
  <conditionalFormatting sqref="Q38">
    <cfRule type="expression" dxfId="32" priority="58">
      <formula>$I38="M"</formula>
    </cfRule>
  </conditionalFormatting>
  <conditionalFormatting sqref="P38">
    <cfRule type="expression" dxfId="31" priority="57">
      <formula>#REF!="M"</formula>
    </cfRule>
  </conditionalFormatting>
  <conditionalFormatting sqref="Q37">
    <cfRule type="expression" dxfId="30" priority="56">
      <formula>$I37="M"</formula>
    </cfRule>
  </conditionalFormatting>
  <conditionalFormatting sqref="P37">
    <cfRule type="expression" dxfId="29" priority="55">
      <formula>#REF!="M"</formula>
    </cfRule>
  </conditionalFormatting>
  <conditionalFormatting sqref="Q41">
    <cfRule type="expression" dxfId="28" priority="54">
      <formula>$I41="M"</formula>
    </cfRule>
  </conditionalFormatting>
  <conditionalFormatting sqref="P41">
    <cfRule type="expression" dxfId="27" priority="53">
      <formula>#REF!="M"</formula>
    </cfRule>
  </conditionalFormatting>
  <conditionalFormatting sqref="Q40">
    <cfRule type="expression" dxfId="26" priority="52">
      <formula>$I40="M"</formula>
    </cfRule>
  </conditionalFormatting>
  <conditionalFormatting sqref="P40">
    <cfRule type="expression" dxfId="25" priority="51">
      <formula>#REF!="M"</formula>
    </cfRule>
  </conditionalFormatting>
  <conditionalFormatting sqref="Q43">
    <cfRule type="expression" dxfId="24" priority="50">
      <formula>$I43="M"</formula>
    </cfRule>
  </conditionalFormatting>
  <conditionalFormatting sqref="P43">
    <cfRule type="expression" dxfId="23" priority="49">
      <formula>#REF!="M"</formula>
    </cfRule>
  </conditionalFormatting>
  <conditionalFormatting sqref="Q42">
    <cfRule type="expression" dxfId="22" priority="48">
      <formula>$I42="M"</formula>
    </cfRule>
  </conditionalFormatting>
  <conditionalFormatting sqref="P42">
    <cfRule type="expression" dxfId="21" priority="47">
      <formula>#REF!="M"</formula>
    </cfRule>
  </conditionalFormatting>
  <conditionalFormatting sqref="Q48">
    <cfRule type="expression" dxfId="20" priority="46">
      <formula>$I48="M"</formula>
    </cfRule>
  </conditionalFormatting>
  <conditionalFormatting sqref="P48">
    <cfRule type="expression" dxfId="19" priority="45">
      <formula>#REF!="M"</formula>
    </cfRule>
  </conditionalFormatting>
  <conditionalFormatting sqref="Q47">
    <cfRule type="expression" dxfId="18" priority="44">
      <formula>$I47="M"</formula>
    </cfRule>
  </conditionalFormatting>
  <conditionalFormatting sqref="P47">
    <cfRule type="expression" dxfId="17" priority="43">
      <formula>#REF!="M"</formula>
    </cfRule>
  </conditionalFormatting>
  <conditionalFormatting sqref="Q50">
    <cfRule type="expression" dxfId="16" priority="42">
      <formula>$I50="M"</formula>
    </cfRule>
  </conditionalFormatting>
  <conditionalFormatting sqref="P50">
    <cfRule type="expression" dxfId="15" priority="41">
      <formula>#REF!="M"</formula>
    </cfRule>
  </conditionalFormatting>
  <conditionalFormatting sqref="Q49">
    <cfRule type="expression" dxfId="14" priority="40">
      <formula>$I49="M"</formula>
    </cfRule>
  </conditionalFormatting>
  <conditionalFormatting sqref="P49">
    <cfRule type="expression" dxfId="13" priority="39">
      <formula>#REF!="M"</formula>
    </cfRule>
  </conditionalFormatting>
  <conditionalFormatting sqref="Q53">
    <cfRule type="expression" dxfId="12" priority="38">
      <formula>$I53="M"</formula>
    </cfRule>
  </conditionalFormatting>
  <conditionalFormatting sqref="P53">
    <cfRule type="expression" dxfId="11" priority="37">
      <formula>#REF!="M"</formula>
    </cfRule>
  </conditionalFormatting>
  <conditionalFormatting sqref="Q52">
    <cfRule type="expression" dxfId="10" priority="36">
      <formula>$I52="M"</formula>
    </cfRule>
  </conditionalFormatting>
  <conditionalFormatting sqref="P52">
    <cfRule type="expression" dxfId="9" priority="35">
      <formula>#REF!="M"</formula>
    </cfRule>
  </conditionalFormatting>
  <conditionalFormatting sqref="Q55">
    <cfRule type="expression" dxfId="8" priority="34">
      <formula>$I55="M"</formula>
    </cfRule>
  </conditionalFormatting>
  <conditionalFormatting sqref="P55">
    <cfRule type="expression" dxfId="7" priority="33">
      <formula>#REF!="M"</formula>
    </cfRule>
  </conditionalFormatting>
  <conditionalFormatting sqref="Q54">
    <cfRule type="expression" dxfId="6" priority="32">
      <formula>$I54="M"</formula>
    </cfRule>
  </conditionalFormatting>
  <conditionalFormatting sqref="P54">
    <cfRule type="expression" dxfId="5" priority="31">
      <formula>#REF!="M"</formula>
    </cfRule>
  </conditionalFormatting>
  <conditionalFormatting sqref="Q56">
    <cfRule type="expression" dxfId="4" priority="30">
      <formula>$I56="M"</formula>
    </cfRule>
  </conditionalFormatting>
  <conditionalFormatting sqref="P56">
    <cfRule type="expression" dxfId="3" priority="29">
      <formula>#REF!="M"</formula>
    </cfRule>
  </conditionalFormatting>
  <conditionalFormatting sqref="Q68">
    <cfRule type="expression" dxfId="2" priority="24">
      <formula>$I68="M"</formula>
    </cfRule>
  </conditionalFormatting>
  <conditionalFormatting sqref="P68">
    <cfRule type="expression" dxfId="1" priority="23">
      <formula>#REF!="M"</formula>
    </cfRule>
  </conditionalFormatting>
  <conditionalFormatting sqref="Q35">
    <cfRule type="expression" dxfId="0" priority="1872">
      <formula>$I34="M"</formula>
    </cfRule>
  </conditionalFormatting>
  <conditionalFormatting sqref="AK80">
    <cfRule type="dataBar" priority="19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{8F06DA9B-3DC6-4624-B90B-F572261D7918}</x14:id>
        </ext>
      </extLst>
    </cfRule>
    <cfRule type="colorScale" priority="1911">
      <colorScale>
        <cfvo type="min"/>
        <cfvo type="max"/>
        <color rgb="FFFCFCFF"/>
        <color rgb="FFF8696B"/>
      </colorScale>
    </cfRule>
  </conditionalFormatting>
  <conditionalFormatting sqref="AK10:AK79">
    <cfRule type="dataBar" priority="204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{455B98F4-5810-429B-93AF-097F522502D1}</x14:id>
        </ext>
      </extLst>
    </cfRule>
    <cfRule type="colorScale" priority="2042">
      <colorScale>
        <cfvo type="min"/>
        <cfvo type="max"/>
        <color rgb="FFFCFCFF"/>
        <color rgb="FFF8696B"/>
      </colorScale>
    </cfRule>
  </conditionalFormatting>
  <printOptions horizontalCentered="1"/>
  <pageMargins left="0.19685039370078741" right="0.19685039370078741" top="0.15748031496062992" bottom="7.874015748031496E-2" header="0.15748031496062992" footer="0.11811023622047245"/>
  <pageSetup paperSize="620" scale="66" orientation="landscape" horizontalDpi="4294967295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E0F7CF-D6BE-4242-8D87-FC5FF0972253}">
            <x14:dataBar minLength="0" maxLength="100" negativeBarColorSameAsPositive="1" axisPosition="none">
              <x14:cfvo type="min"/>
              <x14:cfvo type="max"/>
            </x14:dataBar>
          </x14:cfRule>
          <xm:sqref>AK81:AK64098 AK1:AK9</xm:sqref>
        </x14:conditionalFormatting>
        <x14:conditionalFormatting xmlns:xm="http://schemas.microsoft.com/office/excel/2006/main">
          <x14:cfRule type="dataBar" id="{8F06DA9B-3DC6-4624-B90B-F572261D7918}">
            <x14:dataBar minLength="0" maxLength="100" negativeBarColorSameAsPositive="1" axisPosition="none">
              <x14:cfvo type="min"/>
              <x14:cfvo type="max"/>
            </x14:dataBar>
          </x14:cfRule>
          <xm:sqref>AK80</xm:sqref>
        </x14:conditionalFormatting>
        <x14:conditionalFormatting xmlns:xm="http://schemas.microsoft.com/office/excel/2006/main">
          <x14:cfRule type="dataBar" id="{455B98F4-5810-429B-93AF-097F522502D1}">
            <x14:dataBar minLength="0" maxLength="100" negativeBarColorSameAsPositive="1" axisPosition="none">
              <x14:cfvo type="min"/>
              <x14:cfvo type="max"/>
            </x14:dataBar>
          </x14:cfRule>
          <xm:sqref>AK10:AK79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75"/>
  <sheetViews>
    <sheetView topLeftCell="A11" workbookViewId="0">
      <selection activeCell="D55" sqref="D55"/>
    </sheetView>
  </sheetViews>
  <sheetFormatPr defaultColWidth="9.109375" defaultRowHeight="13.2" x14ac:dyDescent="0.25"/>
  <cols>
    <col min="1" max="1" width="4.109375" style="1" customWidth="1"/>
    <col min="2" max="2" width="13.88671875" style="1" customWidth="1"/>
    <col min="3" max="3" width="65.5546875" style="1" customWidth="1"/>
    <col min="4" max="4" width="12.109375" style="1" bestFit="1" customWidth="1"/>
    <col min="5" max="16384" width="9.109375" style="1"/>
  </cols>
  <sheetData>
    <row r="1" spans="2:4" ht="13.8" thickBot="1" x14ac:dyDescent="0.3"/>
    <row r="2" spans="2:4" ht="15.6" thickBot="1" x14ac:dyDescent="0.3">
      <c r="B2" s="16" t="s">
        <v>3</v>
      </c>
      <c r="C2" s="16" t="s">
        <v>2</v>
      </c>
      <c r="D2" s="15" t="s">
        <v>60</v>
      </c>
    </row>
    <row r="3" spans="2:4" x14ac:dyDescent="0.25">
      <c r="B3" s="14" t="s">
        <v>59</v>
      </c>
      <c r="C3" s="13" t="s">
        <v>58</v>
      </c>
      <c r="D3" s="12">
        <v>60</v>
      </c>
    </row>
    <row r="4" spans="2:4" x14ac:dyDescent="0.25">
      <c r="B4" s="11" t="s">
        <v>8</v>
      </c>
      <c r="C4" s="4" t="s">
        <v>7</v>
      </c>
      <c r="D4" s="10">
        <v>80</v>
      </c>
    </row>
    <row r="5" spans="2:4" x14ac:dyDescent="0.25">
      <c r="B5" s="140" t="s">
        <v>133</v>
      </c>
      <c r="C5" s="4" t="s">
        <v>143</v>
      </c>
      <c r="D5" s="10">
        <v>120</v>
      </c>
    </row>
    <row r="6" spans="2:4" x14ac:dyDescent="0.25">
      <c r="B6" s="140" t="s">
        <v>132</v>
      </c>
      <c r="C6" s="4" t="s">
        <v>139</v>
      </c>
      <c r="D6" s="10">
        <v>60</v>
      </c>
    </row>
    <row r="7" spans="2:4" x14ac:dyDescent="0.25">
      <c r="B7" s="11" t="s">
        <v>51</v>
      </c>
      <c r="C7" s="4" t="s">
        <v>50</v>
      </c>
      <c r="D7" s="10">
        <v>60</v>
      </c>
    </row>
    <row r="8" spans="2:4" x14ac:dyDescent="0.25">
      <c r="B8" s="11" t="s">
        <v>16</v>
      </c>
      <c r="C8" s="4" t="s">
        <v>15</v>
      </c>
      <c r="D8" s="10">
        <v>60</v>
      </c>
    </row>
    <row r="9" spans="2:4" x14ac:dyDescent="0.25">
      <c r="B9" s="11" t="s">
        <v>20</v>
      </c>
      <c r="C9" s="4" t="s">
        <v>19</v>
      </c>
      <c r="D9" s="10">
        <v>60</v>
      </c>
    </row>
    <row r="10" spans="2:4" x14ac:dyDescent="0.25">
      <c r="B10" s="11" t="s">
        <v>37</v>
      </c>
      <c r="C10" s="4" t="s">
        <v>147</v>
      </c>
      <c r="D10" s="10">
        <v>100</v>
      </c>
    </row>
    <row r="11" spans="2:4" x14ac:dyDescent="0.25">
      <c r="B11" s="140" t="s">
        <v>148</v>
      </c>
      <c r="C11" s="4" t="s">
        <v>151</v>
      </c>
      <c r="D11" s="10">
        <v>100</v>
      </c>
    </row>
    <row r="12" spans="2:4" x14ac:dyDescent="0.25">
      <c r="B12" s="11" t="s">
        <v>144</v>
      </c>
      <c r="C12" s="4" t="s">
        <v>145</v>
      </c>
      <c r="D12" s="10">
        <v>100</v>
      </c>
    </row>
    <row r="13" spans="2:4" x14ac:dyDescent="0.25">
      <c r="B13" s="11" t="s">
        <v>49</v>
      </c>
      <c r="C13" s="4" t="s">
        <v>48</v>
      </c>
      <c r="D13" s="10">
        <v>100</v>
      </c>
    </row>
    <row r="14" spans="2:4" x14ac:dyDescent="0.25">
      <c r="B14" s="11" t="s">
        <v>168</v>
      </c>
      <c r="C14" s="4" t="s">
        <v>169</v>
      </c>
      <c r="D14" s="10">
        <v>120</v>
      </c>
    </row>
    <row r="15" spans="2:4" x14ac:dyDescent="0.25">
      <c r="B15" s="140" t="s">
        <v>136</v>
      </c>
      <c r="C15" s="4" t="s">
        <v>142</v>
      </c>
      <c r="D15" s="10">
        <v>100</v>
      </c>
    </row>
    <row r="16" spans="2:4" x14ac:dyDescent="0.25">
      <c r="B16" s="11" t="s">
        <v>30</v>
      </c>
      <c r="C16" s="4" t="s">
        <v>29</v>
      </c>
      <c r="D16" s="10">
        <v>100</v>
      </c>
    </row>
    <row r="17" spans="2:4" x14ac:dyDescent="0.25">
      <c r="B17" s="11" t="s">
        <v>28</v>
      </c>
      <c r="C17" s="4" t="s">
        <v>27</v>
      </c>
      <c r="D17" s="10">
        <v>100</v>
      </c>
    </row>
    <row r="18" spans="2:4" x14ac:dyDescent="0.25">
      <c r="B18" s="11" t="s">
        <v>47</v>
      </c>
      <c r="C18" s="4" t="s">
        <v>46</v>
      </c>
      <c r="D18" s="10">
        <v>100</v>
      </c>
    </row>
    <row r="19" spans="2:4" x14ac:dyDescent="0.25">
      <c r="B19" s="11" t="s">
        <v>26</v>
      </c>
      <c r="C19" s="4" t="s">
        <v>25</v>
      </c>
      <c r="D19" s="10">
        <v>60</v>
      </c>
    </row>
    <row r="20" spans="2:4" x14ac:dyDescent="0.25">
      <c r="B20" s="11" t="s">
        <v>43</v>
      </c>
      <c r="C20" s="4" t="s">
        <v>42</v>
      </c>
      <c r="D20" s="10">
        <v>60</v>
      </c>
    </row>
    <row r="21" spans="2:4" x14ac:dyDescent="0.25">
      <c r="B21" s="140" t="s">
        <v>135</v>
      </c>
      <c r="C21" s="4" t="s">
        <v>141</v>
      </c>
      <c r="D21" s="10">
        <v>80</v>
      </c>
    </row>
    <row r="22" spans="2:4" x14ac:dyDescent="0.25">
      <c r="B22" s="11" t="s">
        <v>113</v>
      </c>
      <c r="C22" s="4" t="s">
        <v>114</v>
      </c>
      <c r="D22" s="10">
        <v>80</v>
      </c>
    </row>
    <row r="23" spans="2:4" x14ac:dyDescent="0.25">
      <c r="B23" s="11" t="s">
        <v>34</v>
      </c>
      <c r="C23" s="4" t="s">
        <v>33</v>
      </c>
      <c r="D23" s="10">
        <v>80</v>
      </c>
    </row>
    <row r="24" spans="2:4" x14ac:dyDescent="0.25">
      <c r="B24" s="11" t="s">
        <v>12</v>
      </c>
      <c r="C24" s="4" t="s">
        <v>11</v>
      </c>
      <c r="D24" s="10">
        <v>80</v>
      </c>
    </row>
    <row r="25" spans="2:4" x14ac:dyDescent="0.25">
      <c r="B25" s="11" t="s">
        <v>36</v>
      </c>
      <c r="C25" s="4" t="s">
        <v>35</v>
      </c>
      <c r="D25" s="10">
        <v>80</v>
      </c>
    </row>
    <row r="26" spans="2:4" x14ac:dyDescent="0.25">
      <c r="B26" s="140" t="s">
        <v>149</v>
      </c>
      <c r="C26" s="4" t="s">
        <v>150</v>
      </c>
      <c r="D26" s="10">
        <v>80</v>
      </c>
    </row>
    <row r="27" spans="2:4" x14ac:dyDescent="0.25">
      <c r="B27" s="11" t="s">
        <v>125</v>
      </c>
      <c r="C27" s="4" t="s">
        <v>124</v>
      </c>
      <c r="D27" s="10">
        <v>100</v>
      </c>
    </row>
    <row r="28" spans="2:4" x14ac:dyDescent="0.25">
      <c r="B28" s="11" t="s">
        <v>182</v>
      </c>
      <c r="C28" s="4" t="s">
        <v>124</v>
      </c>
      <c r="D28" s="10">
        <v>100</v>
      </c>
    </row>
    <row r="29" spans="2:4" x14ac:dyDescent="0.25">
      <c r="B29" s="11" t="s">
        <v>41</v>
      </c>
      <c r="C29" s="4" t="s">
        <v>40</v>
      </c>
      <c r="D29" s="10">
        <v>0</v>
      </c>
    </row>
    <row r="30" spans="2:4" x14ac:dyDescent="0.25">
      <c r="B30" s="140" t="s">
        <v>130</v>
      </c>
      <c r="C30" s="4" t="s">
        <v>137</v>
      </c>
      <c r="D30" s="10">
        <v>60</v>
      </c>
    </row>
    <row r="31" spans="2:4" x14ac:dyDescent="0.25">
      <c r="B31" s="11" t="s">
        <v>57</v>
      </c>
      <c r="C31" s="4" t="s">
        <v>56</v>
      </c>
      <c r="D31" s="10">
        <v>60</v>
      </c>
    </row>
    <row r="32" spans="2:4" x14ac:dyDescent="0.25">
      <c r="B32" s="11" t="s">
        <v>53</v>
      </c>
      <c r="C32" s="4" t="s">
        <v>52</v>
      </c>
      <c r="D32" s="10">
        <v>80</v>
      </c>
    </row>
    <row r="33" spans="2:4" x14ac:dyDescent="0.25">
      <c r="B33" s="11" t="s">
        <v>39</v>
      </c>
      <c r="C33" s="4" t="s">
        <v>38</v>
      </c>
      <c r="D33" s="10">
        <v>70</v>
      </c>
    </row>
    <row r="34" spans="2:4" x14ac:dyDescent="0.25">
      <c r="B34" s="11" t="s">
        <v>14</v>
      </c>
      <c r="C34" s="4" t="s">
        <v>13</v>
      </c>
      <c r="D34" s="10">
        <v>70</v>
      </c>
    </row>
    <row r="35" spans="2:4" x14ac:dyDescent="0.25">
      <c r="B35" s="11" t="s">
        <v>18</v>
      </c>
      <c r="C35" s="4" t="s">
        <v>17</v>
      </c>
      <c r="D35" s="10">
        <v>80</v>
      </c>
    </row>
    <row r="36" spans="2:4" x14ac:dyDescent="0.25">
      <c r="B36" s="11" t="s">
        <v>112</v>
      </c>
      <c r="C36" s="4" t="s">
        <v>180</v>
      </c>
      <c r="D36" s="10">
        <v>80</v>
      </c>
    </row>
    <row r="37" spans="2:4" x14ac:dyDescent="0.25">
      <c r="B37" s="11" t="s">
        <v>45</v>
      </c>
      <c r="C37" s="4" t="s">
        <v>44</v>
      </c>
      <c r="D37" s="10">
        <v>80</v>
      </c>
    </row>
    <row r="38" spans="2:4" x14ac:dyDescent="0.25">
      <c r="B38" s="11" t="s">
        <v>24</v>
      </c>
      <c r="C38" s="4" t="s">
        <v>23</v>
      </c>
      <c r="D38" s="10">
        <v>80</v>
      </c>
    </row>
    <row r="39" spans="2:4" x14ac:dyDescent="0.25">
      <c r="B39" s="11" t="s">
        <v>22</v>
      </c>
      <c r="C39" s="4" t="s">
        <v>21</v>
      </c>
      <c r="D39" s="10">
        <v>80</v>
      </c>
    </row>
    <row r="40" spans="2:4" x14ac:dyDescent="0.25">
      <c r="B40" s="11" t="s">
        <v>32</v>
      </c>
      <c r="C40" s="4" t="s">
        <v>31</v>
      </c>
      <c r="D40" s="10">
        <v>80</v>
      </c>
    </row>
    <row r="41" spans="2:4" x14ac:dyDescent="0.25">
      <c r="B41" s="11" t="s">
        <v>115</v>
      </c>
      <c r="C41" s="4" t="s">
        <v>127</v>
      </c>
      <c r="D41" s="10">
        <v>80</v>
      </c>
    </row>
    <row r="42" spans="2:4" x14ac:dyDescent="0.25">
      <c r="B42" s="11" t="s">
        <v>108</v>
      </c>
      <c r="C42" s="4" t="s">
        <v>109</v>
      </c>
      <c r="D42" s="10">
        <v>80</v>
      </c>
    </row>
    <row r="43" spans="2:4" x14ac:dyDescent="0.25">
      <c r="B43" s="11" t="s">
        <v>6</v>
      </c>
      <c r="C43" s="4" t="s">
        <v>5</v>
      </c>
      <c r="D43" s="10">
        <v>60</v>
      </c>
    </row>
    <row r="44" spans="2:4" x14ac:dyDescent="0.25">
      <c r="B44" s="140" t="s">
        <v>131</v>
      </c>
      <c r="C44" s="4" t="s">
        <v>138</v>
      </c>
      <c r="D44" s="10">
        <v>80</v>
      </c>
    </row>
    <row r="45" spans="2:4" x14ac:dyDescent="0.25">
      <c r="B45" s="11" t="s">
        <v>55</v>
      </c>
      <c r="C45" s="4" t="s">
        <v>54</v>
      </c>
      <c r="D45" s="10">
        <v>60</v>
      </c>
    </row>
    <row r="46" spans="2:4" x14ac:dyDescent="0.25">
      <c r="B46" s="11" t="s">
        <v>170</v>
      </c>
      <c r="C46" s="4" t="s">
        <v>146</v>
      </c>
      <c r="D46" s="10">
        <v>80</v>
      </c>
    </row>
    <row r="47" spans="2:4" x14ac:dyDescent="0.25">
      <c r="B47" s="140" t="s">
        <v>171</v>
      </c>
      <c r="C47" s="4" t="s">
        <v>126</v>
      </c>
      <c r="D47" s="10">
        <v>80</v>
      </c>
    </row>
    <row r="48" spans="2:4" x14ac:dyDescent="0.25">
      <c r="B48" s="11" t="s">
        <v>172</v>
      </c>
      <c r="C48" s="4" t="s">
        <v>123</v>
      </c>
      <c r="D48" s="10">
        <v>80</v>
      </c>
    </row>
    <row r="49" spans="2:4" x14ac:dyDescent="0.25">
      <c r="B49" s="11" t="s">
        <v>173</v>
      </c>
      <c r="C49" s="4" t="s">
        <v>174</v>
      </c>
      <c r="D49" s="10">
        <v>80</v>
      </c>
    </row>
    <row r="50" spans="2:4" x14ac:dyDescent="0.25">
      <c r="B50" s="11" t="s">
        <v>176</v>
      </c>
      <c r="C50" s="4" t="s">
        <v>175</v>
      </c>
      <c r="D50" s="10">
        <v>80</v>
      </c>
    </row>
    <row r="51" spans="2:4" x14ac:dyDescent="0.25">
      <c r="B51" s="140" t="s">
        <v>178</v>
      </c>
      <c r="C51" s="4" t="s">
        <v>179</v>
      </c>
      <c r="D51" s="10">
        <v>80</v>
      </c>
    </row>
    <row r="52" spans="2:4" x14ac:dyDescent="0.25">
      <c r="B52" s="140" t="s">
        <v>134</v>
      </c>
      <c r="C52" s="4" t="s">
        <v>140</v>
      </c>
      <c r="D52" s="10">
        <v>80</v>
      </c>
    </row>
    <row r="53" spans="2:4" x14ac:dyDescent="0.25">
      <c r="B53" s="11" t="s">
        <v>110</v>
      </c>
      <c r="C53" s="4" t="s">
        <v>111</v>
      </c>
      <c r="D53" s="10">
        <v>80</v>
      </c>
    </row>
    <row r="54" spans="2:4" x14ac:dyDescent="0.25">
      <c r="B54" s="11" t="s">
        <v>10</v>
      </c>
      <c r="C54" s="4" t="s">
        <v>9</v>
      </c>
      <c r="D54" s="10">
        <v>80</v>
      </c>
    </row>
    <row r="55" spans="2:4" x14ac:dyDescent="0.25">
      <c r="B55" s="11" t="s">
        <v>181</v>
      </c>
      <c r="C55" s="4" t="s">
        <v>177</v>
      </c>
      <c r="D55" s="10">
        <v>80</v>
      </c>
    </row>
    <row r="56" spans="2:4" x14ac:dyDescent="0.25">
      <c r="B56" s="11"/>
      <c r="C56" s="4"/>
      <c r="D56" s="10"/>
    </row>
    <row r="57" spans="2:4" x14ac:dyDescent="0.25">
      <c r="B57" s="11"/>
      <c r="C57" s="4"/>
      <c r="D57" s="10"/>
    </row>
    <row r="58" spans="2:4" x14ac:dyDescent="0.25">
      <c r="B58" s="11"/>
      <c r="C58" s="4"/>
      <c r="D58" s="10"/>
    </row>
    <row r="59" spans="2:4" x14ac:dyDescent="0.25">
      <c r="B59" s="11"/>
      <c r="C59" s="4"/>
      <c r="D59" s="10"/>
    </row>
    <row r="60" spans="2:4" x14ac:dyDescent="0.25">
      <c r="B60" s="11"/>
      <c r="C60" s="4"/>
      <c r="D60" s="10"/>
    </row>
    <row r="61" spans="2:4" x14ac:dyDescent="0.25">
      <c r="B61" s="11"/>
      <c r="C61" s="4"/>
      <c r="D61" s="10"/>
    </row>
    <row r="62" spans="2:4" x14ac:dyDescent="0.25">
      <c r="B62" s="11"/>
      <c r="C62" s="4"/>
      <c r="D62" s="10"/>
    </row>
    <row r="63" spans="2:4" x14ac:dyDescent="0.25">
      <c r="B63" s="11"/>
      <c r="C63" s="4"/>
      <c r="D63" s="10"/>
    </row>
    <row r="64" spans="2:4" x14ac:dyDescent="0.25">
      <c r="B64" s="11"/>
      <c r="C64" s="4"/>
      <c r="D64" s="10"/>
    </row>
    <row r="65" spans="2:4" x14ac:dyDescent="0.25">
      <c r="B65" s="11"/>
      <c r="C65" s="4"/>
      <c r="D65" s="10"/>
    </row>
    <row r="66" spans="2:4" x14ac:dyDescent="0.25">
      <c r="B66" s="11"/>
      <c r="C66" s="4"/>
      <c r="D66" s="10"/>
    </row>
    <row r="67" spans="2:4" x14ac:dyDescent="0.25">
      <c r="B67" s="11"/>
      <c r="C67" s="4"/>
      <c r="D67" s="10"/>
    </row>
    <row r="68" spans="2:4" x14ac:dyDescent="0.25">
      <c r="B68" s="11"/>
      <c r="C68" s="4"/>
      <c r="D68" s="10"/>
    </row>
    <row r="69" spans="2:4" x14ac:dyDescent="0.25">
      <c r="B69" s="11"/>
      <c r="C69" s="4"/>
      <c r="D69" s="10"/>
    </row>
    <row r="70" spans="2:4" x14ac:dyDescent="0.25">
      <c r="B70" s="11"/>
      <c r="C70" s="4"/>
      <c r="D70" s="10"/>
    </row>
    <row r="71" spans="2:4" x14ac:dyDescent="0.25">
      <c r="B71" s="11"/>
      <c r="C71" s="4"/>
      <c r="D71" s="10"/>
    </row>
    <row r="72" spans="2:4" x14ac:dyDescent="0.25">
      <c r="B72" s="11"/>
      <c r="C72" s="136"/>
      <c r="D72" s="10"/>
    </row>
    <row r="73" spans="2:4" x14ac:dyDescent="0.25">
      <c r="B73" s="11"/>
      <c r="C73" s="4"/>
      <c r="D73" s="10"/>
    </row>
    <row r="74" spans="2:4" x14ac:dyDescent="0.25">
      <c r="B74" s="11"/>
      <c r="C74" s="4"/>
      <c r="D74" s="10"/>
    </row>
    <row r="75" spans="2:4" ht="13.8" thickBot="1" x14ac:dyDescent="0.3">
      <c r="B75" s="9"/>
      <c r="C75" s="8"/>
      <c r="D75" s="7"/>
    </row>
  </sheetData>
  <autoFilter ref="B2:D2" xr:uid="{00000000-0009-0000-0000-000002000000}">
    <sortState xmlns:xlrd2="http://schemas.microsoft.com/office/spreadsheetml/2017/richdata2" ref="B3:D54">
      <sortCondition ref="C2"/>
    </sortState>
  </autoFilter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52"/>
  <sheetViews>
    <sheetView workbookViewId="0">
      <selection activeCell="O39" sqref="O39"/>
    </sheetView>
  </sheetViews>
  <sheetFormatPr defaultColWidth="9.109375" defaultRowHeight="13.2" x14ac:dyDescent="0.25"/>
  <cols>
    <col min="1" max="1" width="5.33203125" style="1" bestFit="1" customWidth="1"/>
    <col min="2" max="2" width="22.5546875" style="1" customWidth="1"/>
    <col min="3" max="3" width="72.33203125" style="1" customWidth="1"/>
    <col min="4" max="4" width="8.6640625" style="1" customWidth="1"/>
    <col min="5" max="5" width="17.33203125" style="1" bestFit="1" customWidth="1"/>
    <col min="6" max="6" width="13.88671875" style="1" customWidth="1"/>
    <col min="7" max="16384" width="9.109375" style="1"/>
  </cols>
  <sheetData>
    <row r="2" spans="1:5" x14ac:dyDescent="0.25">
      <c r="A2" s="6" t="s">
        <v>4</v>
      </c>
      <c r="B2" s="6" t="s">
        <v>3</v>
      </c>
      <c r="C2" s="6" t="s">
        <v>2</v>
      </c>
      <c r="D2" s="6" t="s">
        <v>1</v>
      </c>
      <c r="E2" s="6" t="s">
        <v>0</v>
      </c>
    </row>
    <row r="3" spans="1:5" x14ac:dyDescent="0.25">
      <c r="A3" s="6"/>
      <c r="B3" s="6"/>
      <c r="C3" s="175"/>
      <c r="D3" s="174"/>
      <c r="E3" s="175"/>
    </row>
    <row r="4" spans="1:5" x14ac:dyDescent="0.25">
      <c r="A4" s="4" t="s">
        <v>189</v>
      </c>
      <c r="B4" s="177">
        <v>14670</v>
      </c>
      <c r="C4" s="4" t="s">
        <v>202</v>
      </c>
      <c r="D4" s="139" t="s">
        <v>184</v>
      </c>
      <c r="E4" s="3">
        <v>1.27708</v>
      </c>
    </row>
    <row r="5" spans="1:5" x14ac:dyDescent="0.25">
      <c r="A5" s="4" t="s">
        <v>183</v>
      </c>
      <c r="B5" s="177" t="s">
        <v>213</v>
      </c>
      <c r="C5" s="4" t="s">
        <v>214</v>
      </c>
      <c r="D5" s="139" t="s">
        <v>184</v>
      </c>
      <c r="E5" s="3">
        <v>0</v>
      </c>
    </row>
    <row r="6" spans="1:5" x14ac:dyDescent="0.25">
      <c r="A6" s="4" t="s">
        <v>189</v>
      </c>
      <c r="B6" s="177">
        <v>2195027001</v>
      </c>
      <c r="C6" s="4" t="s">
        <v>232</v>
      </c>
      <c r="D6" s="139" t="s">
        <v>184</v>
      </c>
      <c r="E6" s="3">
        <v>1.87</v>
      </c>
    </row>
    <row r="7" spans="1:5" x14ac:dyDescent="0.25">
      <c r="A7" s="4" t="s">
        <v>187</v>
      </c>
      <c r="B7" s="177">
        <v>2195014001</v>
      </c>
      <c r="C7" s="4" t="s">
        <v>239</v>
      </c>
      <c r="D7" s="139" t="s">
        <v>184</v>
      </c>
      <c r="E7" s="3">
        <v>11.4</v>
      </c>
    </row>
    <row r="8" spans="1:5" x14ac:dyDescent="0.25">
      <c r="A8" s="4" t="s">
        <v>189</v>
      </c>
      <c r="B8" s="177">
        <v>2195027012</v>
      </c>
      <c r="C8" s="4" t="s">
        <v>190</v>
      </c>
      <c r="D8" s="139" t="s">
        <v>191</v>
      </c>
      <c r="E8" s="3">
        <v>17.37069</v>
      </c>
    </row>
    <row r="9" spans="1:5" x14ac:dyDescent="0.25">
      <c r="A9" s="4" t="s">
        <v>187</v>
      </c>
      <c r="B9" s="177">
        <v>2197005004</v>
      </c>
      <c r="C9" s="4" t="s">
        <v>188</v>
      </c>
      <c r="D9" s="139" t="s">
        <v>184</v>
      </c>
      <c r="E9" s="3">
        <v>0</v>
      </c>
    </row>
    <row r="10" spans="1:5" x14ac:dyDescent="0.25">
      <c r="A10" s="4" t="s">
        <v>187</v>
      </c>
      <c r="B10" s="177">
        <v>2197007057</v>
      </c>
      <c r="C10" s="4" t="s">
        <v>224</v>
      </c>
      <c r="D10" s="139" t="s">
        <v>184</v>
      </c>
      <c r="E10" s="3">
        <v>0</v>
      </c>
    </row>
    <row r="11" spans="1:5" x14ac:dyDescent="0.25">
      <c r="A11" s="4" t="s">
        <v>187</v>
      </c>
      <c r="B11" s="177" t="s">
        <v>226</v>
      </c>
      <c r="C11" s="4" t="s">
        <v>228</v>
      </c>
      <c r="D11" s="139" t="s">
        <v>184</v>
      </c>
      <c r="E11" s="3">
        <v>0</v>
      </c>
    </row>
    <row r="12" spans="1:5" x14ac:dyDescent="0.25">
      <c r="A12" s="4" t="s">
        <v>185</v>
      </c>
      <c r="B12" s="177">
        <v>2199005004</v>
      </c>
      <c r="C12" s="4" t="s">
        <v>186</v>
      </c>
      <c r="D12" s="139" t="s">
        <v>184</v>
      </c>
      <c r="E12" s="3">
        <v>0</v>
      </c>
    </row>
    <row r="13" spans="1:5" x14ac:dyDescent="0.25">
      <c r="A13" s="4" t="s">
        <v>185</v>
      </c>
      <c r="B13" s="177" t="s">
        <v>237</v>
      </c>
      <c r="C13" s="4" t="s">
        <v>238</v>
      </c>
      <c r="D13" s="139" t="s">
        <v>184</v>
      </c>
      <c r="E13" s="3">
        <v>0</v>
      </c>
    </row>
    <row r="14" spans="1:5" x14ac:dyDescent="0.25">
      <c r="A14" s="4" t="s">
        <v>185</v>
      </c>
      <c r="B14" s="177">
        <v>2199007057</v>
      </c>
      <c r="C14" s="4" t="s">
        <v>223</v>
      </c>
      <c r="D14" s="139" t="s">
        <v>184</v>
      </c>
      <c r="E14" s="3">
        <v>0</v>
      </c>
    </row>
    <row r="15" spans="1:5" x14ac:dyDescent="0.25">
      <c r="A15" s="4" t="s">
        <v>185</v>
      </c>
      <c r="B15" s="177" t="s">
        <v>225</v>
      </c>
      <c r="C15" s="4" t="s">
        <v>227</v>
      </c>
      <c r="D15" s="139" t="s">
        <v>184</v>
      </c>
      <c r="E15" s="3">
        <v>0</v>
      </c>
    </row>
    <row r="16" spans="1:5" x14ac:dyDescent="0.25">
      <c r="A16" s="4" t="s">
        <v>187</v>
      </c>
      <c r="B16" s="177">
        <v>2199025001</v>
      </c>
      <c r="C16" s="4" t="s">
        <v>231</v>
      </c>
      <c r="D16" s="139" t="s">
        <v>184</v>
      </c>
      <c r="E16" s="3">
        <v>0</v>
      </c>
    </row>
    <row r="17" spans="1:5" x14ac:dyDescent="0.25">
      <c r="A17" s="4" t="s">
        <v>185</v>
      </c>
      <c r="B17" s="177">
        <v>8890001010</v>
      </c>
      <c r="C17" s="4" t="s">
        <v>196</v>
      </c>
      <c r="D17" s="139" t="s">
        <v>184</v>
      </c>
      <c r="E17" s="3">
        <v>0.58148</v>
      </c>
    </row>
    <row r="18" spans="1:5" x14ac:dyDescent="0.25">
      <c r="A18" s="4" t="s">
        <v>187</v>
      </c>
      <c r="B18" s="177" t="s">
        <v>234</v>
      </c>
      <c r="C18" s="4" t="s">
        <v>235</v>
      </c>
      <c r="D18" s="139" t="s">
        <v>194</v>
      </c>
      <c r="E18" s="3">
        <v>28.09</v>
      </c>
    </row>
    <row r="19" spans="1:5" x14ac:dyDescent="0.25">
      <c r="A19" s="4" t="s">
        <v>185</v>
      </c>
      <c r="B19" s="177">
        <v>8890013003</v>
      </c>
      <c r="C19" s="4" t="s">
        <v>197</v>
      </c>
      <c r="D19" s="139" t="s">
        <v>194</v>
      </c>
      <c r="E19" s="3">
        <v>6.3250000000000001E-2</v>
      </c>
    </row>
    <row r="20" spans="1:5" x14ac:dyDescent="0.25">
      <c r="A20" s="4" t="s">
        <v>185</v>
      </c>
      <c r="B20" s="177">
        <v>8890013004</v>
      </c>
      <c r="C20" s="4" t="s">
        <v>198</v>
      </c>
      <c r="D20" s="139" t="s">
        <v>194</v>
      </c>
      <c r="E20" s="3">
        <v>7.0000000000000007E-2</v>
      </c>
    </row>
    <row r="21" spans="1:5" x14ac:dyDescent="0.25">
      <c r="A21" s="4" t="s">
        <v>185</v>
      </c>
      <c r="B21" s="177">
        <v>8890021001</v>
      </c>
      <c r="C21" s="4" t="s">
        <v>199</v>
      </c>
      <c r="D21" s="139" t="s">
        <v>194</v>
      </c>
      <c r="E21" s="3">
        <v>0.27726000000000001</v>
      </c>
    </row>
    <row r="22" spans="1:5" x14ac:dyDescent="0.25">
      <c r="A22" s="4" t="s">
        <v>185</v>
      </c>
      <c r="B22" s="177">
        <v>8890031004</v>
      </c>
      <c r="C22" s="4" t="s">
        <v>200</v>
      </c>
      <c r="D22" s="139" t="s">
        <v>184</v>
      </c>
      <c r="E22" s="3">
        <v>0.65132000000000001</v>
      </c>
    </row>
    <row r="23" spans="1:5" x14ac:dyDescent="0.25">
      <c r="A23" s="4" t="s">
        <v>185</v>
      </c>
      <c r="B23" s="177">
        <v>8890040001</v>
      </c>
      <c r="C23" s="4" t="s">
        <v>167</v>
      </c>
      <c r="D23" s="139" t="s">
        <v>184</v>
      </c>
      <c r="E23" s="3">
        <v>0.17057</v>
      </c>
    </row>
    <row r="24" spans="1:5" x14ac:dyDescent="0.25">
      <c r="A24" s="4" t="s">
        <v>185</v>
      </c>
      <c r="B24" s="177">
        <v>8890046001</v>
      </c>
      <c r="C24" s="4" t="s">
        <v>201</v>
      </c>
      <c r="D24" s="139" t="s">
        <v>184</v>
      </c>
      <c r="E24" s="3">
        <v>8.6929999999999993E-2</v>
      </c>
    </row>
    <row r="25" spans="1:5" x14ac:dyDescent="0.25">
      <c r="A25" s="4" t="s">
        <v>185</v>
      </c>
      <c r="B25" s="177" t="s">
        <v>233</v>
      </c>
      <c r="C25" s="4" t="s">
        <v>236</v>
      </c>
      <c r="D25" s="139" t="s">
        <v>184</v>
      </c>
      <c r="E25" s="3">
        <v>0</v>
      </c>
    </row>
    <row r="26" spans="1:5" x14ac:dyDescent="0.25">
      <c r="A26" s="4" t="s">
        <v>189</v>
      </c>
      <c r="B26" s="177" t="s">
        <v>192</v>
      </c>
      <c r="C26" s="4" t="s">
        <v>193</v>
      </c>
      <c r="D26" s="139" t="s">
        <v>184</v>
      </c>
      <c r="E26" s="3">
        <v>4.0679999999999996</v>
      </c>
    </row>
    <row r="27" spans="1:5" x14ac:dyDescent="0.25">
      <c r="A27" s="4" t="s">
        <v>189</v>
      </c>
      <c r="B27" s="177" t="s">
        <v>195</v>
      </c>
      <c r="C27" s="4" t="s">
        <v>193</v>
      </c>
      <c r="D27" s="139" t="s">
        <v>184</v>
      </c>
      <c r="E27" s="3">
        <v>6.8137499999999998</v>
      </c>
    </row>
    <row r="28" spans="1:5" x14ac:dyDescent="0.25">
      <c r="A28" s="4" t="s">
        <v>187</v>
      </c>
      <c r="B28" s="177" t="s">
        <v>217</v>
      </c>
      <c r="C28" s="4" t="s">
        <v>218</v>
      </c>
      <c r="D28" s="139" t="s">
        <v>211</v>
      </c>
      <c r="E28" s="3">
        <v>0</v>
      </c>
    </row>
    <row r="29" spans="1:5" x14ac:dyDescent="0.25">
      <c r="A29" s="4" t="s">
        <v>187</v>
      </c>
      <c r="B29" s="177" t="s">
        <v>216</v>
      </c>
      <c r="C29" s="4" t="s">
        <v>219</v>
      </c>
      <c r="D29" s="139" t="s">
        <v>212</v>
      </c>
      <c r="E29" s="3">
        <v>0.65</v>
      </c>
    </row>
    <row r="30" spans="1:5" x14ac:dyDescent="0.25">
      <c r="A30" s="4" t="s">
        <v>187</v>
      </c>
      <c r="B30" s="177" t="s">
        <v>215</v>
      </c>
      <c r="C30" s="4" t="s">
        <v>220</v>
      </c>
      <c r="D30" s="139" t="s">
        <v>211</v>
      </c>
      <c r="E30" s="3">
        <v>0</v>
      </c>
    </row>
    <row r="31" spans="1:5" x14ac:dyDescent="0.25">
      <c r="A31" s="4" t="s">
        <v>187</v>
      </c>
      <c r="B31" s="177" t="s">
        <v>221</v>
      </c>
      <c r="C31" s="4" t="s">
        <v>222</v>
      </c>
      <c r="D31" s="139" t="s">
        <v>194</v>
      </c>
      <c r="E31" s="3">
        <v>0.78844000000000003</v>
      </c>
    </row>
    <row r="32" spans="1:5" x14ac:dyDescent="0.25">
      <c r="A32" s="4" t="s">
        <v>187</v>
      </c>
      <c r="B32" s="177" t="s">
        <v>229</v>
      </c>
      <c r="C32" s="4" t="s">
        <v>230</v>
      </c>
      <c r="D32" s="139" t="s">
        <v>194</v>
      </c>
      <c r="E32" s="3">
        <v>1.5</v>
      </c>
    </row>
    <row r="33" spans="1:5" x14ac:dyDescent="0.25">
      <c r="A33" s="4" t="s">
        <v>187</v>
      </c>
      <c r="B33" s="177">
        <v>8890021011</v>
      </c>
      <c r="C33" s="4" t="s">
        <v>203</v>
      </c>
      <c r="D33" s="139" t="s">
        <v>204</v>
      </c>
      <c r="E33" s="3">
        <v>0.14369000000000001</v>
      </c>
    </row>
    <row r="34" spans="1:5" x14ac:dyDescent="0.25">
      <c r="A34" s="4" t="s">
        <v>187</v>
      </c>
      <c r="B34" s="177">
        <v>8890022001</v>
      </c>
      <c r="C34" s="4" t="s">
        <v>205</v>
      </c>
      <c r="D34" s="139" t="s">
        <v>184</v>
      </c>
      <c r="E34" s="3">
        <v>4.5089999999999998E-2</v>
      </c>
    </row>
    <row r="35" spans="1:5" x14ac:dyDescent="0.25">
      <c r="A35" s="4" t="s">
        <v>187</v>
      </c>
      <c r="B35" s="177">
        <v>8890023010</v>
      </c>
      <c r="C35" s="4" t="s">
        <v>206</v>
      </c>
      <c r="D35" s="139" t="s">
        <v>194</v>
      </c>
      <c r="E35" s="3">
        <v>0.80079</v>
      </c>
    </row>
    <row r="36" spans="1:5" x14ac:dyDescent="0.25">
      <c r="A36" s="4" t="s">
        <v>187</v>
      </c>
      <c r="B36" s="177">
        <v>8890024001</v>
      </c>
      <c r="C36" s="4" t="s">
        <v>207</v>
      </c>
      <c r="D36" s="139" t="s">
        <v>191</v>
      </c>
      <c r="E36" s="3">
        <v>26.88</v>
      </c>
    </row>
    <row r="37" spans="1:5" x14ac:dyDescent="0.25">
      <c r="A37" s="4" t="s">
        <v>187</v>
      </c>
      <c r="B37" s="177">
        <v>8890026003</v>
      </c>
      <c r="C37" s="4" t="s">
        <v>208</v>
      </c>
      <c r="D37" s="139" t="s">
        <v>184</v>
      </c>
      <c r="E37" s="3">
        <v>0.30647000000000002</v>
      </c>
    </row>
    <row r="38" spans="1:5" x14ac:dyDescent="0.25">
      <c r="A38" s="4" t="s">
        <v>187</v>
      </c>
      <c r="B38" s="177">
        <v>8890030003</v>
      </c>
      <c r="C38" s="4" t="s">
        <v>209</v>
      </c>
      <c r="D38" s="139" t="s">
        <v>184</v>
      </c>
      <c r="E38" s="3">
        <v>0.2626</v>
      </c>
    </row>
    <row r="39" spans="1:5" x14ac:dyDescent="0.25">
      <c r="A39" s="4" t="s">
        <v>187</v>
      </c>
      <c r="B39" s="177">
        <v>8890039001</v>
      </c>
      <c r="C39" s="4" t="s">
        <v>210</v>
      </c>
      <c r="D39" s="139" t="s">
        <v>184</v>
      </c>
      <c r="E39" s="3">
        <v>0.85507999999999995</v>
      </c>
    </row>
    <row r="40" spans="1:5" x14ac:dyDescent="0.25">
      <c r="A40" s="4" t="s">
        <v>187</v>
      </c>
      <c r="B40" s="177">
        <v>2195014002</v>
      </c>
      <c r="C40" s="4" t="s">
        <v>166</v>
      </c>
      <c r="D40" s="139" t="s">
        <v>184</v>
      </c>
      <c r="E40" s="3">
        <v>6.41174</v>
      </c>
    </row>
    <row r="41" spans="1:5" x14ac:dyDescent="0.25">
      <c r="A41" s="2"/>
      <c r="B41" s="139"/>
      <c r="C41" s="4"/>
      <c r="D41" s="4"/>
      <c r="E41" s="3"/>
    </row>
    <row r="42" spans="1:5" x14ac:dyDescent="0.25">
      <c r="A42" s="2"/>
      <c r="B42" s="139"/>
      <c r="C42" s="4"/>
      <c r="D42" s="4"/>
      <c r="E42" s="3"/>
    </row>
    <row r="43" spans="1:5" x14ac:dyDescent="0.25">
      <c r="A43" s="2"/>
      <c r="B43" s="139"/>
      <c r="C43" s="4"/>
      <c r="D43" s="4"/>
      <c r="E43" s="3"/>
    </row>
    <row r="44" spans="1:5" x14ac:dyDescent="0.25">
      <c r="A44" s="2"/>
      <c r="B44" s="139"/>
      <c r="C44" s="4"/>
      <c r="D44" s="4"/>
      <c r="E44" s="3"/>
    </row>
    <row r="45" spans="1:5" x14ac:dyDescent="0.25">
      <c r="A45" s="2"/>
      <c r="B45" s="139"/>
      <c r="C45" s="4"/>
      <c r="D45" s="4"/>
      <c r="E45" s="3"/>
    </row>
    <row r="46" spans="1:5" x14ac:dyDescent="0.25">
      <c r="A46" s="2"/>
      <c r="B46" s="139"/>
      <c r="C46" s="4"/>
      <c r="D46" s="4"/>
      <c r="E46" s="3"/>
    </row>
    <row r="47" spans="1:5" x14ac:dyDescent="0.25">
      <c r="A47" s="2"/>
      <c r="B47" s="139"/>
      <c r="C47" s="4"/>
      <c r="D47" s="4"/>
      <c r="E47" s="3"/>
    </row>
    <row r="48" spans="1:5" x14ac:dyDescent="0.25">
      <c r="A48" s="2"/>
      <c r="B48" s="139"/>
      <c r="C48" s="4"/>
      <c r="D48" s="4"/>
      <c r="E48" s="3"/>
    </row>
    <row r="49" spans="1:5" x14ac:dyDescent="0.25">
      <c r="A49" s="2"/>
      <c r="B49" s="139"/>
      <c r="C49" s="4"/>
      <c r="D49" s="4"/>
      <c r="E49" s="3"/>
    </row>
    <row r="50" spans="1:5" x14ac:dyDescent="0.25">
      <c r="A50" s="2"/>
      <c r="B50" s="139"/>
      <c r="C50" s="4"/>
      <c r="D50" s="4"/>
      <c r="E50" s="3"/>
    </row>
    <row r="51" spans="1:5" x14ac:dyDescent="0.25">
      <c r="A51" s="2"/>
      <c r="B51" s="139"/>
      <c r="C51" s="4"/>
      <c r="D51" s="4"/>
      <c r="E51" s="3"/>
    </row>
    <row r="52" spans="1:5" x14ac:dyDescent="0.25">
      <c r="A52" s="2"/>
      <c r="B52" s="139"/>
      <c r="C52" s="4"/>
      <c r="D52" s="4"/>
      <c r="E52" s="3"/>
    </row>
    <row r="53" spans="1:5" x14ac:dyDescent="0.25">
      <c r="A53" s="2"/>
      <c r="B53" s="139"/>
      <c r="C53" s="4"/>
      <c r="D53" s="4"/>
      <c r="E53" s="3"/>
    </row>
    <row r="54" spans="1:5" x14ac:dyDescent="0.25">
      <c r="A54" s="2"/>
      <c r="B54" s="139"/>
      <c r="C54" s="4"/>
      <c r="D54" s="4"/>
      <c r="E54" s="3"/>
    </row>
    <row r="55" spans="1:5" x14ac:dyDescent="0.25">
      <c r="A55" s="2"/>
      <c r="B55" s="139"/>
      <c r="C55" s="4"/>
      <c r="D55" s="4"/>
      <c r="E55" s="3"/>
    </row>
    <row r="56" spans="1:5" x14ac:dyDescent="0.25">
      <c r="A56" s="2"/>
      <c r="B56" s="139"/>
      <c r="C56" s="4"/>
      <c r="D56" s="4"/>
      <c r="E56" s="3"/>
    </row>
    <row r="57" spans="1:5" x14ac:dyDescent="0.25">
      <c r="A57" s="2"/>
      <c r="B57" s="139"/>
      <c r="C57" s="4"/>
      <c r="D57" s="4"/>
      <c r="E57" s="3"/>
    </row>
    <row r="58" spans="1:5" x14ac:dyDescent="0.25">
      <c r="A58" s="2"/>
      <c r="B58" s="139"/>
      <c r="C58" s="4"/>
      <c r="D58" s="4"/>
      <c r="E58" s="3"/>
    </row>
    <row r="59" spans="1:5" x14ac:dyDescent="0.25">
      <c r="A59" s="2"/>
      <c r="B59" s="139"/>
      <c r="C59" s="4"/>
      <c r="D59" s="4"/>
      <c r="E59" s="3"/>
    </row>
    <row r="60" spans="1:5" x14ac:dyDescent="0.25">
      <c r="A60" s="2"/>
      <c r="B60" s="139"/>
      <c r="C60" s="4"/>
      <c r="D60" s="4"/>
      <c r="E60" s="3"/>
    </row>
    <row r="61" spans="1:5" x14ac:dyDescent="0.25">
      <c r="A61" s="2"/>
      <c r="B61" s="139"/>
      <c r="C61" s="4"/>
      <c r="D61" s="4"/>
      <c r="E61" s="3"/>
    </row>
    <row r="62" spans="1:5" x14ac:dyDescent="0.25">
      <c r="A62" s="2"/>
      <c r="B62" s="139"/>
      <c r="C62" s="4"/>
      <c r="D62" s="4"/>
      <c r="E62" s="3"/>
    </row>
    <row r="63" spans="1:5" x14ac:dyDescent="0.25">
      <c r="A63" s="2"/>
      <c r="B63" s="139"/>
      <c r="C63" s="4"/>
      <c r="D63" s="4"/>
      <c r="E63" s="3"/>
    </row>
    <row r="64" spans="1:5" x14ac:dyDescent="0.25">
      <c r="A64" s="2"/>
      <c r="B64" s="139"/>
      <c r="C64" s="4"/>
      <c r="D64" s="4"/>
      <c r="E64" s="3"/>
    </row>
    <row r="65" spans="1:5" x14ac:dyDescent="0.25">
      <c r="A65" s="2"/>
      <c r="B65" s="139"/>
      <c r="C65" s="4"/>
      <c r="D65" s="4"/>
      <c r="E65" s="3"/>
    </row>
    <row r="66" spans="1:5" x14ac:dyDescent="0.25">
      <c r="A66" s="2"/>
      <c r="B66" s="139"/>
      <c r="C66" s="4"/>
      <c r="D66" s="4"/>
      <c r="E66" s="3"/>
    </row>
    <row r="67" spans="1:5" x14ac:dyDescent="0.25">
      <c r="A67" s="2"/>
      <c r="B67" s="139"/>
      <c r="C67" s="4"/>
      <c r="D67" s="4"/>
      <c r="E67" s="3"/>
    </row>
    <row r="68" spans="1:5" x14ac:dyDescent="0.25">
      <c r="A68" s="2"/>
      <c r="B68" s="139"/>
      <c r="C68" s="4"/>
      <c r="D68" s="4"/>
      <c r="E68" s="3"/>
    </row>
    <row r="69" spans="1:5" x14ac:dyDescent="0.25">
      <c r="A69" s="2"/>
      <c r="B69" s="139"/>
      <c r="C69" s="4"/>
      <c r="D69" s="4"/>
      <c r="E69" s="3"/>
    </row>
    <row r="70" spans="1:5" x14ac:dyDescent="0.25">
      <c r="A70" s="2"/>
      <c r="B70" s="139"/>
      <c r="C70" s="4"/>
      <c r="D70" s="4"/>
      <c r="E70" s="3"/>
    </row>
    <row r="71" spans="1:5" x14ac:dyDescent="0.25">
      <c r="A71" s="2"/>
      <c r="B71" s="139"/>
      <c r="C71" s="4"/>
      <c r="D71" s="4"/>
      <c r="E71" s="3"/>
    </row>
    <row r="72" spans="1:5" x14ac:dyDescent="0.25">
      <c r="A72" s="2"/>
      <c r="B72" s="139"/>
      <c r="C72" s="4"/>
      <c r="D72" s="4"/>
      <c r="E72" s="3"/>
    </row>
    <row r="73" spans="1:5" x14ac:dyDescent="0.25">
      <c r="A73" s="2"/>
      <c r="B73" s="139"/>
      <c r="C73" s="4"/>
      <c r="D73" s="4"/>
      <c r="E73" s="3"/>
    </row>
    <row r="74" spans="1:5" x14ac:dyDescent="0.25">
      <c r="A74" s="2"/>
      <c r="B74" s="139"/>
      <c r="C74" s="4"/>
      <c r="D74" s="4"/>
      <c r="E74" s="3"/>
    </row>
    <row r="75" spans="1:5" x14ac:dyDescent="0.25">
      <c r="A75" s="2"/>
      <c r="B75" s="139"/>
      <c r="C75" s="4"/>
      <c r="D75" s="4"/>
      <c r="E75" s="3"/>
    </row>
    <row r="76" spans="1:5" x14ac:dyDescent="0.25">
      <c r="A76" s="2"/>
      <c r="B76" s="139"/>
      <c r="C76" s="4"/>
      <c r="D76" s="4"/>
      <c r="E76" s="3"/>
    </row>
    <row r="77" spans="1:5" x14ac:dyDescent="0.25">
      <c r="A77" s="2"/>
      <c r="B77" s="139"/>
      <c r="C77" s="4"/>
      <c r="D77" s="4"/>
      <c r="E77" s="3"/>
    </row>
    <row r="78" spans="1:5" x14ac:dyDescent="0.25">
      <c r="A78" s="2"/>
      <c r="B78" s="139"/>
      <c r="C78" s="4"/>
      <c r="D78" s="4"/>
      <c r="E78" s="3"/>
    </row>
    <row r="79" spans="1:5" x14ac:dyDescent="0.25">
      <c r="A79" s="2"/>
      <c r="B79" s="139"/>
      <c r="C79" s="4"/>
      <c r="D79" s="4"/>
      <c r="E79" s="3"/>
    </row>
    <row r="80" spans="1:5" x14ac:dyDescent="0.25">
      <c r="A80" s="2"/>
      <c r="B80" s="139"/>
      <c r="C80" s="4"/>
      <c r="D80" s="4"/>
      <c r="E80" s="3"/>
    </row>
    <row r="81" spans="1:5" x14ac:dyDescent="0.25">
      <c r="A81" s="2"/>
      <c r="B81" s="139"/>
      <c r="C81" s="4"/>
      <c r="D81" s="4"/>
      <c r="E81" s="3"/>
    </row>
    <row r="82" spans="1:5" x14ac:dyDescent="0.25">
      <c r="A82" s="2"/>
      <c r="B82" s="139"/>
      <c r="C82" s="4"/>
      <c r="D82" s="4"/>
      <c r="E82" s="3"/>
    </row>
    <row r="83" spans="1:5" x14ac:dyDescent="0.25">
      <c r="A83" s="2"/>
      <c r="B83" s="139"/>
      <c r="C83" s="4"/>
      <c r="D83" s="4"/>
      <c r="E83" s="3"/>
    </row>
    <row r="84" spans="1:5" x14ac:dyDescent="0.25">
      <c r="A84" s="2"/>
      <c r="B84" s="139"/>
      <c r="C84" s="4"/>
      <c r="D84" s="4"/>
      <c r="E84" s="3"/>
    </row>
    <row r="85" spans="1:5" x14ac:dyDescent="0.25">
      <c r="A85" s="2"/>
      <c r="B85" s="139"/>
      <c r="C85" s="4"/>
      <c r="D85" s="4"/>
      <c r="E85" s="3"/>
    </row>
    <row r="86" spans="1:5" x14ac:dyDescent="0.25">
      <c r="A86" s="2"/>
      <c r="B86" s="139"/>
      <c r="C86" s="4"/>
      <c r="D86" s="4"/>
      <c r="E86" s="3"/>
    </row>
    <row r="87" spans="1:5" x14ac:dyDescent="0.25">
      <c r="A87" s="2"/>
      <c r="B87" s="139"/>
      <c r="C87" s="4"/>
      <c r="D87" s="4"/>
      <c r="E87" s="3"/>
    </row>
    <row r="88" spans="1:5" x14ac:dyDescent="0.25">
      <c r="A88" s="2"/>
      <c r="B88" s="139"/>
      <c r="C88" s="4"/>
      <c r="D88" s="4"/>
      <c r="E88" s="3"/>
    </row>
    <row r="89" spans="1:5" x14ac:dyDescent="0.25">
      <c r="A89" s="2"/>
      <c r="B89" s="139"/>
      <c r="C89" s="4"/>
      <c r="D89" s="4"/>
      <c r="E89" s="3"/>
    </row>
    <row r="90" spans="1:5" x14ac:dyDescent="0.25">
      <c r="A90" s="2"/>
      <c r="B90" s="139"/>
      <c r="C90" s="4"/>
      <c r="D90" s="4"/>
      <c r="E90" s="3"/>
    </row>
    <row r="91" spans="1:5" x14ac:dyDescent="0.25">
      <c r="A91" s="2"/>
      <c r="B91" s="139"/>
      <c r="C91" s="4"/>
      <c r="D91" s="4"/>
      <c r="E91" s="3"/>
    </row>
    <row r="92" spans="1:5" x14ac:dyDescent="0.25">
      <c r="A92" s="2"/>
      <c r="B92" s="139"/>
      <c r="C92" s="4"/>
      <c r="D92" s="4"/>
      <c r="E92" s="3"/>
    </row>
    <row r="93" spans="1:5" x14ac:dyDescent="0.25">
      <c r="A93" s="2"/>
      <c r="B93" s="139"/>
      <c r="C93" s="4"/>
      <c r="D93" s="4"/>
      <c r="E93" s="3"/>
    </row>
    <row r="94" spans="1:5" x14ac:dyDescent="0.25">
      <c r="A94" s="2"/>
      <c r="B94" s="139"/>
      <c r="C94" s="4"/>
      <c r="D94" s="4"/>
      <c r="E94" s="3"/>
    </row>
    <row r="95" spans="1:5" x14ac:dyDescent="0.25">
      <c r="A95" s="2"/>
      <c r="B95" s="139"/>
      <c r="C95" s="4"/>
      <c r="D95" s="4"/>
      <c r="E95" s="3"/>
    </row>
    <row r="96" spans="1:5" x14ac:dyDescent="0.25">
      <c r="A96" s="2"/>
      <c r="B96" s="139"/>
      <c r="C96" s="4"/>
      <c r="D96" s="4"/>
      <c r="E96" s="3"/>
    </row>
    <row r="97" spans="1:6" x14ac:dyDescent="0.25">
      <c r="A97" s="2"/>
      <c r="B97" s="139"/>
      <c r="C97" s="4"/>
      <c r="D97" s="4"/>
      <c r="E97" s="3"/>
    </row>
    <row r="98" spans="1:6" x14ac:dyDescent="0.25">
      <c r="A98" s="2"/>
      <c r="B98" s="139"/>
      <c r="C98" s="4"/>
      <c r="D98" s="4"/>
      <c r="E98" s="3"/>
    </row>
    <row r="99" spans="1:6" x14ac:dyDescent="0.25">
      <c r="A99" s="2"/>
      <c r="B99" s="139"/>
      <c r="C99" s="4"/>
      <c r="D99" s="4"/>
      <c r="E99" s="3"/>
    </row>
    <row r="100" spans="1:6" x14ac:dyDescent="0.25">
      <c r="A100" s="2"/>
      <c r="B100" s="139"/>
      <c r="C100" s="4"/>
      <c r="D100" s="4"/>
      <c r="E100" s="3"/>
    </row>
    <row r="101" spans="1:6" x14ac:dyDescent="0.25">
      <c r="A101" s="2"/>
      <c r="B101" s="139"/>
      <c r="C101" s="4"/>
      <c r="D101" s="4"/>
      <c r="E101" s="3"/>
    </row>
    <row r="102" spans="1:6" x14ac:dyDescent="0.25">
      <c r="A102" s="2"/>
      <c r="B102" s="139"/>
      <c r="C102" s="4"/>
      <c r="D102" s="4"/>
      <c r="E102" s="3"/>
    </row>
    <row r="103" spans="1:6" x14ac:dyDescent="0.25">
      <c r="A103" s="2"/>
      <c r="B103" s="139"/>
      <c r="C103" s="4"/>
      <c r="D103" s="4"/>
      <c r="E103" s="3"/>
    </row>
    <row r="104" spans="1:6" x14ac:dyDescent="0.25">
      <c r="A104" s="2"/>
      <c r="B104" s="139"/>
      <c r="C104" s="4"/>
      <c r="D104" s="4"/>
      <c r="E104" s="3"/>
    </row>
    <row r="105" spans="1:6" x14ac:dyDescent="0.25">
      <c r="A105" s="2"/>
      <c r="B105" s="139"/>
      <c r="C105" s="4"/>
      <c r="D105" s="4"/>
      <c r="E105" s="3"/>
    </row>
    <row r="106" spans="1:6" x14ac:dyDescent="0.25">
      <c r="A106" s="2"/>
      <c r="B106" s="139"/>
      <c r="C106" s="4"/>
      <c r="D106" s="4"/>
      <c r="E106" s="3"/>
    </row>
    <row r="107" spans="1:6" x14ac:dyDescent="0.25">
      <c r="A107" s="2"/>
      <c r="B107" s="139"/>
      <c r="C107" s="4"/>
      <c r="D107" s="4"/>
      <c r="E107" s="3"/>
    </row>
    <row r="108" spans="1:6" x14ac:dyDescent="0.25">
      <c r="A108" s="2"/>
      <c r="B108" s="139"/>
      <c r="C108" s="4"/>
      <c r="D108" s="4"/>
      <c r="E108" s="3"/>
    </row>
    <row r="109" spans="1:6" x14ac:dyDescent="0.25">
      <c r="A109" s="2"/>
      <c r="B109" s="139"/>
      <c r="C109" s="4"/>
      <c r="D109" s="4"/>
      <c r="E109" s="3"/>
    </row>
    <row r="110" spans="1:6" x14ac:dyDescent="0.25">
      <c r="A110" s="2"/>
      <c r="B110" s="139"/>
      <c r="C110" s="4"/>
      <c r="D110" s="4"/>
      <c r="E110" s="3"/>
      <c r="F110" s="5"/>
    </row>
    <row r="111" spans="1:6" x14ac:dyDescent="0.25">
      <c r="A111" s="2"/>
      <c r="B111" s="139"/>
      <c r="C111" s="4"/>
      <c r="D111" s="4"/>
      <c r="E111" s="3"/>
      <c r="F111" s="5"/>
    </row>
    <row r="112" spans="1:6" x14ac:dyDescent="0.25">
      <c r="A112" s="2"/>
      <c r="B112" s="139"/>
      <c r="C112" s="4"/>
      <c r="D112" s="4"/>
      <c r="E112" s="3"/>
      <c r="F112" s="5"/>
    </row>
    <row r="113" spans="1:6" x14ac:dyDescent="0.25">
      <c r="A113" s="2"/>
      <c r="B113" s="139"/>
      <c r="C113" s="4"/>
      <c r="D113" s="4"/>
      <c r="E113" s="3"/>
      <c r="F113" s="5"/>
    </row>
    <row r="114" spans="1:6" x14ac:dyDescent="0.25">
      <c r="A114" s="2"/>
      <c r="B114" s="139"/>
      <c r="C114" s="4"/>
      <c r="D114" s="4"/>
      <c r="E114" s="3"/>
      <c r="F114" s="5"/>
    </row>
    <row r="115" spans="1:6" x14ac:dyDescent="0.25">
      <c r="A115" s="2"/>
      <c r="B115" s="139"/>
      <c r="C115" s="4"/>
      <c r="D115" s="4"/>
      <c r="E115" s="3"/>
      <c r="F115" s="5"/>
    </row>
    <row r="116" spans="1:6" x14ac:dyDescent="0.25">
      <c r="A116" s="2"/>
      <c r="B116" s="139"/>
      <c r="C116" s="4"/>
      <c r="D116" s="4"/>
      <c r="E116" s="3"/>
      <c r="F116" s="5"/>
    </row>
    <row r="117" spans="1:6" x14ac:dyDescent="0.25">
      <c r="A117" s="2"/>
      <c r="B117" s="139"/>
      <c r="C117" s="4"/>
      <c r="D117" s="4"/>
      <c r="E117" s="3"/>
      <c r="F117" s="5"/>
    </row>
    <row r="118" spans="1:6" x14ac:dyDescent="0.25">
      <c r="A118" s="2"/>
      <c r="B118" s="139"/>
      <c r="C118" s="4"/>
      <c r="D118" s="4"/>
      <c r="E118" s="3"/>
      <c r="F118" s="5"/>
    </row>
    <row r="119" spans="1:6" x14ac:dyDescent="0.25">
      <c r="A119" s="2"/>
      <c r="B119" s="139"/>
      <c r="C119" s="4"/>
      <c r="D119" s="4"/>
      <c r="E119" s="3"/>
      <c r="F119" s="5"/>
    </row>
    <row r="120" spans="1:6" x14ac:dyDescent="0.25">
      <c r="A120" s="2"/>
      <c r="B120" s="139"/>
      <c r="C120" s="4"/>
      <c r="D120" s="4"/>
      <c r="E120" s="3"/>
      <c r="F120" s="5"/>
    </row>
    <row r="121" spans="1:6" x14ac:dyDescent="0.25">
      <c r="A121" s="2"/>
      <c r="B121" s="139"/>
      <c r="C121" s="4"/>
      <c r="D121" s="4"/>
      <c r="E121" s="3"/>
      <c r="F121" s="5"/>
    </row>
    <row r="122" spans="1:6" x14ac:dyDescent="0.25">
      <c r="A122" s="2"/>
      <c r="B122" s="139"/>
      <c r="C122" s="4"/>
      <c r="D122" s="4"/>
      <c r="E122" s="3"/>
      <c r="F122" s="5"/>
    </row>
    <row r="123" spans="1:6" x14ac:dyDescent="0.25">
      <c r="A123" s="2"/>
      <c r="B123" s="139"/>
      <c r="C123" s="4"/>
      <c r="D123" s="4"/>
      <c r="E123" s="3"/>
    </row>
    <row r="124" spans="1:6" x14ac:dyDescent="0.25">
      <c r="A124" s="2"/>
      <c r="B124" s="139"/>
      <c r="C124" s="4"/>
      <c r="D124" s="4"/>
      <c r="E124" s="141"/>
    </row>
    <row r="125" spans="1:6" x14ac:dyDescent="0.25">
      <c r="A125" s="2"/>
      <c r="B125" s="139"/>
      <c r="C125" s="4"/>
      <c r="D125" s="4"/>
      <c r="E125" s="3"/>
    </row>
    <row r="126" spans="1:6" x14ac:dyDescent="0.25">
      <c r="A126" s="2"/>
      <c r="B126" s="139"/>
      <c r="C126" s="4"/>
      <c r="D126" s="4"/>
      <c r="E126" s="3"/>
    </row>
    <row r="127" spans="1:6" x14ac:dyDescent="0.25">
      <c r="A127" s="2"/>
      <c r="B127" s="139"/>
      <c r="C127" s="4"/>
      <c r="D127" s="4"/>
      <c r="E127" s="3"/>
    </row>
    <row r="128" spans="1:6" x14ac:dyDescent="0.25">
      <c r="A128" s="2"/>
      <c r="B128" s="139"/>
      <c r="C128" s="4"/>
      <c r="D128" s="4"/>
      <c r="E128" s="3"/>
    </row>
    <row r="129" spans="1:5" x14ac:dyDescent="0.25">
      <c r="A129" s="2"/>
      <c r="B129" s="139"/>
      <c r="C129" s="4"/>
      <c r="D129" s="4"/>
      <c r="E129" s="3"/>
    </row>
    <row r="130" spans="1:5" x14ac:dyDescent="0.25">
      <c r="A130" s="2"/>
      <c r="B130" s="139"/>
      <c r="C130" s="4"/>
      <c r="D130" s="4"/>
      <c r="E130" s="3"/>
    </row>
    <row r="131" spans="1:5" x14ac:dyDescent="0.25">
      <c r="A131" s="2"/>
      <c r="B131" s="139"/>
      <c r="C131" s="4"/>
      <c r="D131" s="4"/>
      <c r="E131" s="3"/>
    </row>
    <row r="132" spans="1:5" x14ac:dyDescent="0.25">
      <c r="A132" s="2"/>
      <c r="B132" s="139"/>
      <c r="C132" s="4"/>
      <c r="D132" s="4"/>
      <c r="E132" s="3"/>
    </row>
    <row r="133" spans="1:5" x14ac:dyDescent="0.25">
      <c r="A133" s="2"/>
      <c r="B133" s="139"/>
      <c r="C133" s="4"/>
      <c r="D133" s="4"/>
      <c r="E133" s="3"/>
    </row>
    <row r="134" spans="1:5" x14ac:dyDescent="0.25">
      <c r="A134" s="2"/>
      <c r="B134" s="4"/>
      <c r="C134" s="4"/>
      <c r="D134" s="4"/>
      <c r="E134" s="3"/>
    </row>
    <row r="135" spans="1:5" x14ac:dyDescent="0.25">
      <c r="A135" s="2"/>
      <c r="B135" s="4"/>
      <c r="C135" s="4"/>
      <c r="D135" s="4"/>
      <c r="E135" s="3"/>
    </row>
    <row r="136" spans="1:5" x14ac:dyDescent="0.25">
      <c r="A136" s="2"/>
      <c r="B136" s="4"/>
      <c r="C136" s="4"/>
      <c r="D136" s="4"/>
      <c r="E136" s="3"/>
    </row>
    <row r="137" spans="1:5" x14ac:dyDescent="0.25">
      <c r="A137" s="2"/>
      <c r="B137" s="4"/>
      <c r="C137" s="4"/>
      <c r="D137" s="4"/>
      <c r="E137" s="3"/>
    </row>
    <row r="138" spans="1:5" x14ac:dyDescent="0.25">
      <c r="A138" s="2"/>
      <c r="B138" s="4"/>
      <c r="C138" s="4"/>
      <c r="D138" s="4"/>
      <c r="E138" s="3"/>
    </row>
    <row r="139" spans="1:5" x14ac:dyDescent="0.25">
      <c r="A139" s="2"/>
      <c r="B139" s="4"/>
      <c r="C139" s="4"/>
      <c r="D139" s="4"/>
      <c r="E139" s="3"/>
    </row>
    <row r="140" spans="1:5" x14ac:dyDescent="0.25">
      <c r="A140" s="2"/>
      <c r="B140" s="4"/>
      <c r="C140" s="4"/>
      <c r="D140" s="4"/>
      <c r="E140" s="3"/>
    </row>
    <row r="141" spans="1:5" x14ac:dyDescent="0.25">
      <c r="A141" s="2"/>
      <c r="B141" s="4"/>
      <c r="C141" s="4"/>
      <c r="D141" s="4"/>
      <c r="E141" s="3"/>
    </row>
    <row r="142" spans="1:5" x14ac:dyDescent="0.25">
      <c r="A142" s="2"/>
      <c r="B142" s="4"/>
      <c r="C142" s="4"/>
      <c r="D142" s="4"/>
      <c r="E142" s="3"/>
    </row>
    <row r="143" spans="1:5" x14ac:dyDescent="0.25">
      <c r="A143" s="2"/>
      <c r="B143" s="4"/>
      <c r="C143" s="4"/>
      <c r="D143" s="4"/>
      <c r="E143" s="3"/>
    </row>
    <row r="144" spans="1:5" x14ac:dyDescent="0.25">
      <c r="A144" s="2"/>
      <c r="B144" s="4"/>
      <c r="C144" s="4"/>
      <c r="D144" s="4"/>
      <c r="E144" s="3"/>
    </row>
    <row r="145" spans="1:5" x14ac:dyDescent="0.25">
      <c r="A145" s="2"/>
      <c r="B145" s="4"/>
      <c r="C145" s="4"/>
      <c r="D145" s="4"/>
      <c r="E145" s="3"/>
    </row>
    <row r="146" spans="1:5" x14ac:dyDescent="0.25">
      <c r="A146" s="2"/>
      <c r="B146" s="4"/>
      <c r="C146" s="4"/>
      <c r="D146" s="4"/>
      <c r="E146" s="3"/>
    </row>
    <row r="147" spans="1:5" x14ac:dyDescent="0.25">
      <c r="A147" s="2"/>
      <c r="B147" s="4"/>
      <c r="C147" s="4"/>
      <c r="D147" s="4"/>
      <c r="E147" s="3"/>
    </row>
    <row r="148" spans="1:5" x14ac:dyDescent="0.25">
      <c r="A148" s="2"/>
      <c r="B148" s="4"/>
      <c r="C148" s="4"/>
      <c r="D148" s="4"/>
      <c r="E148" s="3"/>
    </row>
    <row r="149" spans="1:5" x14ac:dyDescent="0.25">
      <c r="A149" s="2"/>
      <c r="B149" s="4"/>
      <c r="C149" s="4"/>
      <c r="D149" s="4"/>
      <c r="E149" s="3"/>
    </row>
    <row r="150" spans="1:5" x14ac:dyDescent="0.25">
      <c r="A150" s="2"/>
      <c r="B150" s="4"/>
      <c r="C150" s="4"/>
      <c r="D150" s="4"/>
      <c r="E150" s="3"/>
    </row>
    <row r="151" spans="1:5" x14ac:dyDescent="0.25">
      <c r="A151" s="2"/>
      <c r="B151" s="4"/>
      <c r="C151" s="4"/>
      <c r="D151" s="4"/>
      <c r="E151" s="3"/>
    </row>
    <row r="152" spans="1:5" x14ac:dyDescent="0.25">
      <c r="A152" s="2"/>
      <c r="B152" s="4"/>
      <c r="C152" s="4"/>
      <c r="D152" s="4"/>
      <c r="E152" s="3"/>
    </row>
  </sheetData>
  <autoFilter ref="A2:E151" xr:uid="{00000000-0009-0000-0000-000003000000}"/>
  <sortState xmlns:xlrd2="http://schemas.microsoft.com/office/spreadsheetml/2017/richdata2" ref="A4:E46">
    <sortCondition ref="B4:B46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Dados de Entrada</vt:lpstr>
      <vt:lpstr>M11</vt:lpstr>
      <vt:lpstr>Custo Hora</vt:lpstr>
      <vt:lpstr>Material Comprado</vt:lpstr>
      <vt:lpstr>'Dados de Entrada'!Area_de_impressao</vt:lpstr>
      <vt:lpstr>'M11'!Area_de_impressao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Leonam Teixeira de Freitas</dc:creator>
  <cp:lastModifiedBy>Fernando</cp:lastModifiedBy>
  <cp:lastPrinted>2020-10-28T14:27:35Z</cp:lastPrinted>
  <dcterms:created xsi:type="dcterms:W3CDTF">2020-09-30T17:41:51Z</dcterms:created>
  <dcterms:modified xsi:type="dcterms:W3CDTF">2021-05-07T19:44:02Z</dcterms:modified>
</cp:coreProperties>
</file>